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"/>
    </mc:Choice>
  </mc:AlternateContent>
  <bookViews>
    <workbookView xWindow="0" yWindow="1080" windowWidth="20730" windowHeight="10680" tabRatio="500" firstSheet="3" activeTab="3"/>
  </bookViews>
  <sheets>
    <sheet name="Rateio_RH" sheetId="1" state="hidden" r:id="rId1"/>
    <sheet name="Rateio_RH - 2018" sheetId="6" state="hidden" r:id="rId2"/>
    <sheet name="Rateio_RH - 2020 - Sem" sheetId="7" state="hidden" r:id="rId3"/>
    <sheet name="Rateio_RH - 2022" sheetId="8" r:id="rId4"/>
    <sheet name="Estrutura" sheetId="2" r:id="rId5"/>
    <sheet name="Plan1" sheetId="3" state="hidden" r:id="rId6"/>
    <sheet name="Rateio_RH (2)" sheetId="4" state="hidden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8" l="1"/>
  <c r="C17" i="8" l="1"/>
  <c r="C15" i="8"/>
  <c r="C11" i="8"/>
  <c r="C13" i="8"/>
  <c r="C22" i="8" l="1"/>
  <c r="C3" i="7" l="1"/>
  <c r="C12" i="7" l="1"/>
  <c r="C11" i="7"/>
  <c r="D33" i="8"/>
  <c r="D26" i="8"/>
  <c r="D27" i="8"/>
  <c r="D28" i="8"/>
  <c r="D29" i="8"/>
  <c r="D30" i="8"/>
  <c r="D31" i="8"/>
  <c r="D32" i="8"/>
  <c r="D25" i="8"/>
  <c r="C6" i="8"/>
  <c r="C8" i="8" s="1"/>
  <c r="E25" i="8" l="1"/>
  <c r="E27" i="8"/>
  <c r="C23" i="8"/>
  <c r="E26" i="8" s="1"/>
  <c r="E29" i="8"/>
  <c r="E31" i="8"/>
  <c r="E32" i="8"/>
  <c r="E30" i="8"/>
  <c r="E33" i="8"/>
  <c r="E28" i="8"/>
  <c r="C6" i="7" l="1"/>
  <c r="D22" i="7" l="1"/>
  <c r="D23" i="7"/>
  <c r="D24" i="7"/>
  <c r="D25" i="7"/>
  <c r="D26" i="7"/>
  <c r="D27" i="7"/>
  <c r="D21" i="7"/>
  <c r="C18" i="7"/>
  <c r="C8" i="7"/>
  <c r="E25" i="7" l="1"/>
  <c r="E23" i="7"/>
  <c r="E27" i="7"/>
  <c r="E26" i="7"/>
  <c r="E22" i="7"/>
  <c r="E21" i="7"/>
  <c r="E24" i="7"/>
  <c r="C19" i="7"/>
  <c r="C3" i="6" l="1"/>
  <c r="C13" i="6" l="1"/>
  <c r="C12" i="6"/>
  <c r="C11" i="6"/>
  <c r="C18" i="6" l="1"/>
  <c r="C6" i="6"/>
  <c r="C8" i="6" s="1"/>
  <c r="C19" i="6" l="1"/>
  <c r="D22" i="6" l="1"/>
  <c r="E22" i="6" s="1"/>
  <c r="D23" i="6"/>
  <c r="E23" i="6" s="1"/>
  <c r="D24" i="6"/>
  <c r="E24" i="6" s="1"/>
  <c r="D25" i="6"/>
  <c r="E25" i="6" s="1"/>
  <c r="D21" i="6"/>
  <c r="E21" i="6" s="1"/>
  <c r="C3" i="1"/>
  <c r="C13" i="1"/>
  <c r="C12" i="1"/>
  <c r="C11" i="1"/>
  <c r="C6" i="1"/>
  <c r="D23" i="1"/>
  <c r="D22" i="1"/>
  <c r="D21" i="1"/>
  <c r="F9" i="2"/>
  <c r="C8" i="1"/>
  <c r="C13" i="4"/>
  <c r="C16" i="4" s="1"/>
  <c r="C12" i="4"/>
  <c r="C11" i="4"/>
  <c r="D21" i="4"/>
  <c r="D20" i="4"/>
  <c r="D19" i="4"/>
  <c r="C6" i="4"/>
  <c r="B20" i="2"/>
  <c r="B10" i="2"/>
  <c r="B27" i="2" s="1"/>
  <c r="B4" i="2"/>
  <c r="B25" i="2" s="1"/>
  <c r="C18" i="1" l="1"/>
  <c r="E21" i="1" s="1"/>
  <c r="E19" i="4"/>
  <c r="E20" i="4"/>
  <c r="C17" i="4"/>
  <c r="E21" i="4"/>
  <c r="E22" i="1"/>
  <c r="E23" i="1"/>
  <c r="C19" i="1" l="1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<sst xmlns="http://schemas.openxmlformats.org/spreadsheetml/2006/main" count="187" uniqueCount="87">
  <si>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</si>
  <si>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</si>
  <si>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</si>
  <si>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</si>
  <si>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</si>
  <si>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</si>
  <si>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</si>
  <si>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</si>
  <si>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</si>
  <si>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</si>
  <si>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</si>
  <si>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</si>
  <si>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</si>
  <si>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</si>
  <si>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</si>
  <si>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</si>
  <si>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</si>
  <si>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</si>
  <si>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</si>
  <si>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</si>
  <si>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</si>
  <si>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</si>
  <si>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</si>
  <si>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</si>
  <si>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</si>
  <si>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</si>
  <si>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</si>
  <si>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</si>
  <si>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</si>
  <si>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</si>
  <si>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</si>
  <si>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</si>
  <si>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</si>
  <si>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</si>
  <si>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</si>
  <si>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</si>
  <si>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</si>
  <si>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</si>
  <si>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</si>
  <si>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</si>
  <si>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</si>
  <si>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</si>
  <si>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</si>
  <si>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</si>
  <si>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</si>
  <si>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</si>
  <si>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</si>
  <si>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</si>
  <si>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</si>
  <si>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</si>
  <si>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</si>
  <si>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</si>
  <si>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</si>
  <si>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</si>
  <si>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</si>
  <si>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</si>
  <si>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</si>
  <si>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</si>
  <si>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</si>
  <si>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</si>
  <si>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</si>
  <si>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</si>
  <si>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</si>
  <si>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</si>
  <si>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>TELEFONE FIXO E INTERNET</t>
  </si>
  <si>
    <t>CONDOMINIO SOLIDARIEDADE - GO</t>
  </si>
  <si>
    <t>João Carlos Sampaio</t>
  </si>
  <si>
    <t>Superintendente Executivo</t>
  </si>
  <si>
    <t>CUSTOS PARA RATEIO CORPORATIVO - JANEIRO 2018</t>
  </si>
  <si>
    <t>HOSPITAL REGIONAL JORGE ROSSMANN</t>
  </si>
  <si>
    <t>HOSPITAL SÃO JOSE DOS CAMPOS</t>
  </si>
  <si>
    <t>Diretor Executivo</t>
  </si>
  <si>
    <t>CUSTOS PARA RATEIO CORPORATIVO - DEZEMBRO 2018</t>
  </si>
  <si>
    <t>HOSPITAL REGIONAL DE REGISTRO</t>
  </si>
  <si>
    <t>AME</t>
  </si>
  <si>
    <t>Diretor Financeiro</t>
  </si>
  <si>
    <t>Terencio Sant'Ana Costa</t>
  </si>
  <si>
    <t>CUSTOS PARA RATEIO CORPORATIVO -SETEMBRO 2020</t>
  </si>
  <si>
    <t>AME SJC</t>
  </si>
  <si>
    <t>HOSPITAL LITORAL NORTE</t>
  </si>
  <si>
    <t>AME PARIQUERAÇU</t>
  </si>
  <si>
    <t xml:space="preserve">Coelba Salas Salvador </t>
  </si>
  <si>
    <t>Aluguel Sede Salvador - Jose Ferreira</t>
  </si>
  <si>
    <t xml:space="preserve">Secure Serviçe Grupo SST - Telefonia e Infraestrutura </t>
  </si>
  <si>
    <t>Locaweb - Serv de Hospedagem website dominio ISG</t>
  </si>
  <si>
    <t>Ernesto Stangueti</t>
  </si>
  <si>
    <t>CUSTOS PARA RATEIO CORPORATIVO -FEVEREIRO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</si>
</sst>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_);[Red]\(&quot;R$&quot;#,##0.00\)"/>
    <numFmt numFmtId="165" formatCode="_(&quot;R$&quot;* #,##0.00_);_(&quot;R$&quot;* \(#,##0.00\);_(&quot;R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10" fontId="1" fillId="3" borderId="0" xfId="2" applyNumberFormat="1" applyFont="1" applyFill="1" applyAlignment="1">
      <alignment horizontal="center"/>
    </xf>
    <xf numFmtId="164" fontId="10" fillId="3" borderId="0" xfId="1" applyNumberFormat="1" applyFont="1" applyFill="1"/>
    <xf numFmtId="10" fontId="2" fillId="0" borderId="0" xfId="2" applyNumberFormat="1" applyFont="1" applyAlignment="1">
      <alignment horizontal="center"/>
    </xf>
    <xf numFmtId="164" fontId="2" fillId="0" borderId="0" xfId="1" applyNumberFormat="1" applyFont="1"/>
    <xf numFmtId="0" fontId="0" fillId="3" borderId="0" xfId="0" applyFont="1" applyFill="1"/>
    <xf numFmtId="0" fontId="0" fillId="3" borderId="0" xfId="0" applyNumberFormat="1" applyFont="1" applyFill="1"/>
    <xf numFmtId="0" fontId="0" fillId="0" borderId="0" xfId="0" applyFont="1"/>
    <xf numFmtId="0" fontId="2" fillId="3" borderId="0" xfId="0" applyNumberFormat="1" applyFont="1" applyFill="1"/>
    <xf numFmtId="164" fontId="1" fillId="3" borderId="0" xfId="1" applyNumberFormat="1" applyFont="1" applyFill="1"/>
    <xf numFmtId="0" fontId="2" fillId="4" borderId="0" xfId="0" applyFont="1" applyFill="1"/>
    <xf numFmtId="164" fontId="2" fillId="4" borderId="0" xfId="1" applyNumberFormat="1" applyFont="1" applyFill="1"/>
    <xf numFmtId="164" fontId="2" fillId="3" borderId="0" xfId="0" applyNumberFormat="1" applyFont="1" applyFill="1"/>
    <xf numFmtId="0" fontId="11" fillId="0" borderId="0" xfId="0" applyFont="1"/>
    <xf numFmtId="164" fontId="12" fillId="3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9"/>
  <sheetViews>
    <sheetView showGridLines="0" topLeftCell="A11" zoomScale="150" zoomScaleNormal="150" zoomScalePageLayoutView="150" workbookViewId="0">
      <selection activeCell="A23" sqref="A23:XFD23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3.625" bestFit="1" customWidth="1"/>
  </cols>
  <sheetData>
    <row r="2" spans="2:5" s="4" customFormat="1" ht="18.75">
      <c r="B2" s="9" t="s">
        <v>68</v>
      </c>
      <c r="C2" s="10"/>
      <c r="D2" s="5"/>
      <c r="E2" s="7"/>
    </row>
    <row r="3" spans="2:5" ht="18.75">
      <c r="B3" t="s">
        <v>2</v>
      </c>
      <c r="C3" s="50">
        <f>17342.61+240490.17</f>
        <v>257832.78000000003</v>
      </c>
      <c r="E3" s="7"/>
    </row>
    <row r="4" spans="2:5" ht="18.75" hidden="1">
      <c r="B4" t="s">
        <v>15</v>
      </c>
      <c r="C4" s="40">
        <v>0</v>
      </c>
      <c r="D4" s="43"/>
      <c r="E4" s="7"/>
    </row>
    <row r="5" spans="2:5" ht="18.75" hidden="1">
      <c r="B5" t="s">
        <v>16</v>
      </c>
      <c r="C5" s="40">
        <v>0</v>
      </c>
      <c r="D5" s="43"/>
      <c r="E5" s="7"/>
    </row>
    <row r="6" spans="2:5" ht="18.75">
      <c r="B6" t="s">
        <v>44</v>
      </c>
      <c r="C6" s="1">
        <f>C3*71.96%</f>
        <v>185536.46848799998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443369.24848800001</v>
      </c>
      <c r="E8" s="7"/>
    </row>
    <row r="9" spans="2:5">
      <c r="B9" s="2"/>
      <c r="C9" s="3"/>
    </row>
    <row r="10" spans="2:5" s="4" customFormat="1" ht="18.75">
      <c r="B10" s="9" t="s">
        <v>68</v>
      </c>
      <c r="C10" s="10"/>
      <c r="D10" s="5"/>
      <c r="E10" s="7"/>
    </row>
    <row r="11" spans="2:5">
      <c r="B11" t="s">
        <v>63</v>
      </c>
      <c r="C11" s="36">
        <f>3125.34+877.44</f>
        <v>4002.78</v>
      </c>
    </row>
    <row r="12" spans="2:5">
      <c r="B12" t="s">
        <v>51</v>
      </c>
      <c r="C12" s="36">
        <f>49.5+648.83+21.01</f>
        <v>719.34</v>
      </c>
      <c r="D12" s="43"/>
    </row>
    <row r="13" spans="2:5">
      <c r="B13" t="s">
        <v>64</v>
      </c>
      <c r="C13" s="36">
        <f>890+9711.04</f>
        <v>10601.04</v>
      </c>
    </row>
    <row r="14" spans="2:5">
      <c r="B14" t="s">
        <v>13</v>
      </c>
      <c r="C14" s="36">
        <v>459.21</v>
      </c>
    </row>
    <row r="15" spans="2:5" hidden="1">
      <c r="B15" s="44" t="s">
        <v>50</v>
      </c>
      <c r="C15" s="36">
        <v>0</v>
      </c>
    </row>
    <row r="16" spans="2:5" hidden="1">
      <c r="B16" s="44" t="s">
        <v>52</v>
      </c>
      <c r="C16" s="36">
        <v>0</v>
      </c>
    </row>
    <row r="17" spans="2:7" hidden="1">
      <c r="B17" s="45" t="s">
        <v>12</v>
      </c>
      <c r="C17" s="36">
        <v>0</v>
      </c>
    </row>
    <row r="18" spans="2:7">
      <c r="B18" s="2" t="s">
        <v>3</v>
      </c>
      <c r="C18" s="3">
        <f>SUM(C11:C17)</f>
        <v>15782.369999999999</v>
      </c>
    </row>
    <row r="19" spans="2:7">
      <c r="B19" s="2" t="s">
        <v>43</v>
      </c>
      <c r="C19" s="1">
        <f>C8+C18</f>
        <v>459151.61848800001</v>
      </c>
    </row>
    <row r="20" spans="2:7" ht="18.75">
      <c r="B20" s="9" t="s">
        <v>4</v>
      </c>
      <c r="C20" s="12"/>
      <c r="D20" s="13" t="s">
        <v>7</v>
      </c>
      <c r="E20" s="14" t="s">
        <v>8</v>
      </c>
    </row>
    <row r="21" spans="2:7">
      <c r="B21" s="2" t="s">
        <v>5</v>
      </c>
      <c r="C21" s="42">
        <v>435</v>
      </c>
      <c r="D21" s="53">
        <f>C21/($C$21+$C$23+$C$22)</f>
        <v>0.25320139697322469</v>
      </c>
      <c r="E21" s="54">
        <f>(C8+C18)*D21</f>
        <v>116257.8312236787</v>
      </c>
      <c r="F21" s="37"/>
      <c r="G21" s="37"/>
    </row>
    <row r="22" spans="2:7">
      <c r="B22" s="2" t="s">
        <v>65</v>
      </c>
      <c r="C22" s="42">
        <v>120</v>
      </c>
      <c r="D22" s="53">
        <f>C22/($C$21+$C$23+$C$22)</f>
        <v>6.9848661233993012E-2</v>
      </c>
      <c r="E22" s="54">
        <f>(C8+C18)*D22</f>
        <v>32071.125854807917</v>
      </c>
      <c r="F22" s="37"/>
      <c r="G22" s="37"/>
    </row>
    <row r="23" spans="2:7">
      <c r="B23" s="55" t="s">
        <v>14</v>
      </c>
      <c r="C23" s="56">
        <v>1163</v>
      </c>
      <c r="D23" s="51">
        <f>C23/($C$21+$C$23+$C$22)</f>
        <v>0.67694994179278234</v>
      </c>
      <c r="E23" s="52">
        <f>(C8+C18)*D23</f>
        <v>310822.66140951338</v>
      </c>
    </row>
    <row r="24" spans="2:7">
      <c r="C24" s="40"/>
    </row>
    <row r="26" spans="2:7">
      <c r="B26" s="67" t="s">
        <v>45</v>
      </c>
      <c r="C26" s="67"/>
      <c r="D26" s="67"/>
      <c r="E26" s="67"/>
    </row>
    <row r="27" spans="2:7">
      <c r="B27" s="66"/>
      <c r="C27" s="66"/>
      <c r="D27" s="66"/>
      <c r="E27" s="66"/>
    </row>
    <row r="28" spans="2:7">
      <c r="B28" s="66" t="s">
        <v>67</v>
      </c>
      <c r="C28" s="66"/>
      <c r="D28" s="66"/>
      <c r="E28" s="66"/>
    </row>
    <row r="29" spans="2:7">
      <c r="B29" s="66" t="s">
        <v>66</v>
      </c>
      <c r="C29" s="66"/>
      <c r="D29" s="66"/>
      <c r="E29" s="66"/>
    </row>
  </sheetData>
  <mergeCells count="4">
    <mergeCell ref="B27:E27"/>
    <mergeCell ref="B26:E26"/>
    <mergeCell ref="B28:E28"/>
    <mergeCell ref="B29:E29"/>
  </mergeCells>
  <pageMargins left="0.19685039370078741" right="0.19685039370078741" top="1.3779527559055118" bottom="0.19685039370078741" header="0.51181102362204722" footer="0.51181102362204722"/>
  <pageSetup paperSize="9" scale="85" orientation="portrait" r:id="rId1"/>
  <ignoredErrors>
    <ignoredError sqref="C8" emptyCellReferenc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1"/>
  <sheetViews>
    <sheetView showGridLines="0" topLeftCell="A9" zoomScale="150" zoomScaleNormal="150" zoomScalePageLayoutView="150" workbookViewId="0">
      <selection activeCell="C24" sqref="C24:C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9.25" customWidth="1"/>
  </cols>
  <sheetData>
    <row r="2" spans="2:5" s="4" customFormat="1" ht="18.75">
      <c r="B2" s="9" t="s">
        <v>72</v>
      </c>
      <c r="C2" s="10"/>
      <c r="D2" s="5"/>
      <c r="E2" s="7"/>
    </row>
    <row r="3" spans="2:5" ht="18.75">
      <c r="B3" t="s">
        <v>2</v>
      </c>
      <c r="C3" s="40">
        <f>17342.61+270153.7+53405.7</f>
        <v>340902.01</v>
      </c>
      <c r="E3" s="7"/>
    </row>
    <row r="4" spans="2:5" ht="18.75" hidden="1">
      <c r="B4" t="s">
        <v>15</v>
      </c>
      <c r="C4" s="40">
        <v>0</v>
      </c>
      <c r="D4" s="43"/>
      <c r="E4" s="7"/>
    </row>
    <row r="5" spans="2:5" ht="18.75" hidden="1">
      <c r="B5" t="s">
        <v>16</v>
      </c>
      <c r="C5" s="40">
        <v>0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586215.09639600001</v>
      </c>
      <c r="E8" s="7"/>
    </row>
    <row r="9" spans="2:5">
      <c r="B9" s="2"/>
      <c r="C9" s="3"/>
    </row>
    <row r="10" spans="2:5" s="4" customFormat="1" ht="18.75">
      <c r="B10" s="9" t="s">
        <v>72</v>
      </c>
      <c r="C10" s="10"/>
      <c r="D10" s="5"/>
      <c r="E10" s="7"/>
    </row>
    <row r="11" spans="2:5">
      <c r="B11" t="s">
        <v>63</v>
      </c>
      <c r="C11" s="36">
        <f>3770.93+879.19</f>
        <v>4650.12</v>
      </c>
    </row>
    <row r="12" spans="2:5">
      <c r="B12" t="s">
        <v>51</v>
      </c>
      <c r="C12" s="36">
        <f>51.48+852.51+23.99</f>
        <v>927.98</v>
      </c>
      <c r="D12" s="43"/>
    </row>
    <row r="13" spans="2:5">
      <c r="B13" t="s">
        <v>64</v>
      </c>
      <c r="C13" s="36">
        <f>800+17171.06</f>
        <v>17971.060000000001</v>
      </c>
    </row>
    <row r="14" spans="2:5">
      <c r="B14" t="s">
        <v>13</v>
      </c>
      <c r="C14" s="36">
        <v>890.18</v>
      </c>
    </row>
    <row r="15" spans="2:5" hidden="1">
      <c r="B15" s="44" t="s">
        <v>50</v>
      </c>
      <c r="C15" s="36">
        <v>0</v>
      </c>
    </row>
    <row r="16" spans="2:5" hidden="1">
      <c r="B16" s="44" t="s">
        <v>52</v>
      </c>
      <c r="C16" s="36">
        <v>0</v>
      </c>
    </row>
    <row r="17" spans="2:7" hidden="1">
      <c r="B17" s="45" t="s">
        <v>12</v>
      </c>
      <c r="C17" s="36">
        <v>0</v>
      </c>
    </row>
    <row r="18" spans="2:7">
      <c r="B18" s="2" t="s">
        <v>3</v>
      </c>
      <c r="C18" s="3">
        <f>SUM(C11:C17)</f>
        <v>24439.340000000004</v>
      </c>
    </row>
    <row r="19" spans="2:7">
      <c r="B19" s="2" t="s">
        <v>43</v>
      </c>
      <c r="C19" s="1">
        <f>C8+C18</f>
        <v>610654.43639599998</v>
      </c>
    </row>
    <row r="20" spans="2:7" ht="18.75">
      <c r="B20" s="9" t="s">
        <v>4</v>
      </c>
      <c r="C20" s="12"/>
      <c r="D20" s="13" t="s">
        <v>7</v>
      </c>
      <c r="E20" s="14" t="s">
        <v>8</v>
      </c>
    </row>
    <row r="21" spans="2:7">
      <c r="B21" s="2" t="s">
        <v>5</v>
      </c>
      <c r="C21" s="42">
        <v>524</v>
      </c>
      <c r="D21" s="53">
        <f>C21/($C$21+$C$22+$C$25+$C$24+$C$23)</f>
        <v>0.17577993961757798</v>
      </c>
      <c r="E21" s="54">
        <f>(C8+C18)*D21</f>
        <v>107340.79995689499</v>
      </c>
      <c r="F21" s="37"/>
      <c r="G21" s="37"/>
    </row>
    <row r="22" spans="2:7">
      <c r="B22" s="2" t="s">
        <v>65</v>
      </c>
      <c r="C22" s="42">
        <v>127</v>
      </c>
      <c r="D22" s="53">
        <f t="shared" ref="D22:D25" si="0">C22/($C$21+$C$22+$C$25+$C$24+$C$23)</f>
        <v>4.2603153304260316E-2</v>
      </c>
      <c r="E22" s="54">
        <f>(C8+C18)*D22</f>
        <v>26015.804569705466</v>
      </c>
      <c r="F22" s="37"/>
      <c r="G22" s="37"/>
    </row>
    <row r="23" spans="2:7">
      <c r="B23" s="57" t="s">
        <v>70</v>
      </c>
      <c r="C23" s="58">
        <v>628</v>
      </c>
      <c r="D23" s="53">
        <f t="shared" si="0"/>
        <v>0.21066756122106675</v>
      </c>
      <c r="E23" s="54">
        <f>(C8+C18)*D23</f>
        <v>128645.08086437033</v>
      </c>
      <c r="F23" s="37"/>
      <c r="G23" s="37"/>
    </row>
    <row r="24" spans="2:7">
      <c r="B24" s="57" t="s">
        <v>69</v>
      </c>
      <c r="C24" s="56">
        <v>567</v>
      </c>
      <c r="D24" s="53">
        <f t="shared" si="0"/>
        <v>0.19020462931902046</v>
      </c>
      <c r="E24" s="54">
        <f>(C8+C18)*D24</f>
        <v>116149.30071671653</v>
      </c>
      <c r="F24" s="37"/>
      <c r="G24" s="37"/>
    </row>
    <row r="25" spans="2:7">
      <c r="B25" s="55" t="s">
        <v>14</v>
      </c>
      <c r="C25" s="56">
        <v>1135</v>
      </c>
      <c r="D25" s="53">
        <f t="shared" si="0"/>
        <v>0.38074471653807446</v>
      </c>
      <c r="E25" s="54">
        <f>(C8+C18)*D25</f>
        <v>232503.45028831263</v>
      </c>
    </row>
    <row r="26" spans="2:7">
      <c r="C26" s="40"/>
    </row>
    <row r="28" spans="2:7">
      <c r="B28" s="67" t="s">
        <v>45</v>
      </c>
      <c r="C28" s="67"/>
      <c r="D28" s="67"/>
      <c r="E28" s="67"/>
    </row>
    <row r="29" spans="2:7">
      <c r="B29" s="66"/>
      <c r="C29" s="66"/>
      <c r="D29" s="66"/>
      <c r="E29" s="66"/>
    </row>
    <row r="30" spans="2:7">
      <c r="B30" s="66" t="s">
        <v>71</v>
      </c>
      <c r="C30" s="66"/>
      <c r="D30" s="66"/>
      <c r="E30" s="66"/>
    </row>
    <row r="31" spans="2:7">
      <c r="B31" s="66" t="s">
        <v>66</v>
      </c>
      <c r="C31" s="66"/>
      <c r="D31" s="66"/>
      <c r="E31" s="66"/>
    </row>
  </sheetData>
  <mergeCells count="4">
    <mergeCell ref="B28:E28"/>
    <mergeCell ref="B29:E29"/>
    <mergeCell ref="B30:E30"/>
    <mergeCell ref="B31:E31"/>
  </mergeCells>
  <pageMargins left="0.19685039370078741" right="0.19685039370078741" top="0.19685039370078741" bottom="0.19685039370078741" header="0.51181102362204722" footer="0.51181102362204722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2"/>
  <sheetViews>
    <sheetView showGridLines="0" zoomScale="150" zoomScaleNormal="150" zoomScalePageLayoutView="150" workbookViewId="0">
      <selection activeCell="C3" sqref="C3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2.625" style="6" bestFit="1" customWidth="1"/>
    <col min="5" max="5" width="15.875" style="8" customWidth="1"/>
    <col min="6" max="6" width="19.25" customWidth="1"/>
  </cols>
  <sheetData>
    <row r="2" spans="2:5" s="4" customFormat="1" ht="18.75">
      <c r="B2" s="9" t="s">
        <v>77</v>
      </c>
      <c r="C2" s="10"/>
      <c r="D2" s="5"/>
      <c r="E2" s="7"/>
    </row>
    <row r="3" spans="2:5" ht="18.75">
      <c r="B3" t="s">
        <v>2</v>
      </c>
      <c r="C3" s="40">
        <f>13100+298956.91+138086.68</f>
        <v>450143.58999999997</v>
      </c>
      <c r="D3" s="40"/>
      <c r="E3" s="7"/>
    </row>
    <row r="4" spans="2:5" ht="18.75" hidden="1">
      <c r="B4" t="s">
        <v>15</v>
      </c>
      <c r="C4" s="40">
        <v>0</v>
      </c>
      <c r="D4" s="43"/>
      <c r="E4" s="7"/>
    </row>
    <row r="5" spans="2:5" ht="18.75" hidden="1">
      <c r="B5" t="s">
        <v>16</v>
      </c>
      <c r="C5" s="40">
        <v>0</v>
      </c>
      <c r="D5" s="43"/>
      <c r="E5" s="7"/>
    </row>
    <row r="6" spans="2:5" ht="18.75">
      <c r="B6" t="s">
        <v>44</v>
      </c>
      <c r="C6" s="1">
        <f>C3*71.96%</f>
        <v>323923.32736399991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774066.91736399988</v>
      </c>
      <c r="E8" s="7"/>
    </row>
    <row r="9" spans="2:5">
      <c r="B9" s="2"/>
      <c r="C9" s="3"/>
    </row>
    <row r="10" spans="2:5" s="4" customFormat="1" ht="18.75">
      <c r="B10" s="9" t="s">
        <v>77</v>
      </c>
      <c r="C10" s="10"/>
      <c r="D10" s="5"/>
      <c r="E10" s="7"/>
    </row>
    <row r="11" spans="2:5">
      <c r="B11" t="s">
        <v>63</v>
      </c>
      <c r="C11" s="36">
        <f>640.46+5278</f>
        <v>5918.46</v>
      </c>
    </row>
    <row r="12" spans="2:5">
      <c r="B12" t="s">
        <v>51</v>
      </c>
      <c r="C12" s="36">
        <f>94.13+7.16+143.73</f>
        <v>245.01999999999998</v>
      </c>
      <c r="D12" s="43"/>
    </row>
    <row r="13" spans="2:5">
      <c r="B13" t="s">
        <v>64</v>
      </c>
      <c r="C13" s="36">
        <v>18972.5</v>
      </c>
    </row>
    <row r="14" spans="2:5">
      <c r="B14" t="s">
        <v>13</v>
      </c>
      <c r="C14" s="36">
        <v>1313.79</v>
      </c>
    </row>
    <row r="15" spans="2:5" hidden="1">
      <c r="B15" s="44" t="s">
        <v>50</v>
      </c>
      <c r="C15" s="36">
        <v>0</v>
      </c>
    </row>
    <row r="16" spans="2:5" hidden="1">
      <c r="B16" s="44" t="s">
        <v>52</v>
      </c>
      <c r="C16" s="36">
        <v>0</v>
      </c>
    </row>
    <row r="17" spans="2:7" hidden="1">
      <c r="B17" s="45" t="s">
        <v>12</v>
      </c>
      <c r="C17" s="36">
        <v>0</v>
      </c>
    </row>
    <row r="18" spans="2:7">
      <c r="B18" s="2" t="s">
        <v>3</v>
      </c>
      <c r="C18" s="3">
        <f>SUM(C11:C17)</f>
        <v>26449.77</v>
      </c>
    </row>
    <row r="19" spans="2:7">
      <c r="B19" s="2" t="s">
        <v>43</v>
      </c>
      <c r="C19" s="1">
        <f>C8+C18</f>
        <v>800516.6873639999</v>
      </c>
    </row>
    <row r="20" spans="2:7" ht="18.75">
      <c r="B20" s="9" t="s">
        <v>4</v>
      </c>
      <c r="C20" s="12"/>
      <c r="D20" s="13" t="s">
        <v>7</v>
      </c>
      <c r="E20" s="14" t="s">
        <v>8</v>
      </c>
    </row>
    <row r="21" spans="2:7">
      <c r="B21" s="60" t="s">
        <v>5</v>
      </c>
      <c r="C21" s="42">
        <v>546</v>
      </c>
      <c r="D21" s="51">
        <f>C21/($C$21+$C$22+$C$27+$C$26+$C$23+$C$24+$C$25)</f>
        <v>0.14410134600158353</v>
      </c>
      <c r="E21" s="61">
        <f>(C8+C18)*D21</f>
        <v>115355.53214588123</v>
      </c>
      <c r="F21" s="62"/>
      <c r="G21" s="37"/>
    </row>
    <row r="22" spans="2:7">
      <c r="B22" s="60" t="s">
        <v>65</v>
      </c>
      <c r="C22" s="42">
        <v>129</v>
      </c>
      <c r="D22" s="51">
        <f t="shared" ref="D22:D27" si="0">C22/($C$21+$C$22+$C$27+$C$26+$C$23+$C$24+$C$25)</f>
        <v>3.4045922406967535E-2</v>
      </c>
      <c r="E22" s="61">
        <f>(C8+C18)*D22</f>
        <v>27254.329023477429</v>
      </c>
      <c r="F22" s="62"/>
      <c r="G22" s="37"/>
    </row>
    <row r="23" spans="2:7">
      <c r="B23" s="55" t="s">
        <v>70</v>
      </c>
      <c r="C23" s="56">
        <v>656</v>
      </c>
      <c r="D23" s="51">
        <f t="shared" si="0"/>
        <v>0.17313275270519926</v>
      </c>
      <c r="E23" s="59">
        <f>(C8+C18)*D23</f>
        <v>138595.6576697767</v>
      </c>
      <c r="F23" s="37"/>
      <c r="G23" s="37"/>
    </row>
    <row r="24" spans="2:7">
      <c r="B24" s="55" t="s">
        <v>73</v>
      </c>
      <c r="C24" s="56">
        <v>438</v>
      </c>
      <c r="D24" s="51">
        <f t="shared" si="0"/>
        <v>0.11559778305621536</v>
      </c>
      <c r="E24" s="59">
        <f>(C8+C18)*D24</f>
        <v>92537.954358783842</v>
      </c>
      <c r="F24" s="37"/>
      <c r="G24" s="37"/>
    </row>
    <row r="25" spans="2:7">
      <c r="B25" s="55" t="s">
        <v>74</v>
      </c>
      <c r="C25" s="56">
        <v>171</v>
      </c>
      <c r="D25" s="51">
        <f t="shared" si="0"/>
        <v>4.5130641330166268E-2</v>
      </c>
      <c r="E25" s="59">
        <f>(C8+C18)*D25</f>
        <v>36127.831496237523</v>
      </c>
      <c r="F25" s="37"/>
      <c r="G25" s="37"/>
    </row>
    <row r="26" spans="2:7">
      <c r="B26" s="55" t="s">
        <v>69</v>
      </c>
      <c r="C26" s="56">
        <v>671</v>
      </c>
      <c r="D26" s="51">
        <f t="shared" si="0"/>
        <v>0.17709158089205596</v>
      </c>
      <c r="E26" s="59">
        <f>(C8+C18)*D26</f>
        <v>141764.76569576244</v>
      </c>
      <c r="F26" s="37"/>
    </row>
    <row r="27" spans="2:7">
      <c r="B27" s="37" t="s">
        <v>14</v>
      </c>
      <c r="C27" s="58">
        <v>1178</v>
      </c>
      <c r="D27" s="51">
        <f t="shared" si="0"/>
        <v>0.31089997360781207</v>
      </c>
      <c r="E27" s="52">
        <f>(C8+C18)*D27</f>
        <v>248880.61697408071</v>
      </c>
      <c r="F27" s="37"/>
    </row>
    <row r="29" spans="2:7">
      <c r="B29" s="67" t="s">
        <v>45</v>
      </c>
      <c r="C29" s="67"/>
      <c r="D29" s="67"/>
      <c r="E29" s="67"/>
    </row>
    <row r="30" spans="2:7">
      <c r="B30" s="66"/>
      <c r="C30" s="66"/>
      <c r="D30" s="66"/>
      <c r="E30" s="66"/>
    </row>
    <row r="31" spans="2:7">
      <c r="B31" s="66" t="s">
        <v>75</v>
      </c>
      <c r="C31" s="66"/>
      <c r="D31" s="66"/>
      <c r="E31" s="66"/>
    </row>
    <row r="32" spans="2:7">
      <c r="B32" s="66" t="s">
        <v>76</v>
      </c>
      <c r="C32" s="66"/>
      <c r="D32" s="66"/>
      <c r="E32" s="66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7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showGridLines="0" tabSelected="1" zoomScale="150" zoomScaleNormal="150" zoomScalePageLayoutView="150" workbookViewId="0">
      <selection activeCell="D6" sqref="D6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2.625" style="6" bestFit="1" customWidth="1"/>
    <col min="5" max="5" width="15.875" style="8" customWidth="1"/>
    <col min="6" max="6" width="19.25" customWidth="1"/>
  </cols>
  <sheetData>
    <row r="2" spans="2:5" s="4" customFormat="1" ht="18.75">
      <c r="B2" s="9" t="s">
        <v>86</v>
      </c>
      <c r="C2" s="10"/>
      <c r="D2" s="5"/>
      <c r="E2" s="7"/>
    </row>
    <row r="3" spans="2:5" ht="18.75">
      <c r="B3" t="s">
        <v>2</v>
      </c>
      <c r="C3" s="40">
        <v>530881.06000000006</v>
      </c>
      <c r="D3" s="40"/>
      <c r="E3" s="7"/>
    </row>
    <row r="4" spans="2:5" ht="18.75" hidden="1">
      <c r="B4" t="s">
        <v>15</v>
      </c>
      <c r="C4" s="40">
        <v>0</v>
      </c>
      <c r="D4" s="43"/>
      <c r="E4" s="7"/>
    </row>
    <row r="5" spans="2:5" ht="18.75" hidden="1">
      <c r="B5" t="s">
        <v>16</v>
      </c>
      <c r="C5" s="40">
        <v>0</v>
      </c>
      <c r="D5" s="43"/>
      <c r="E5" s="7"/>
    </row>
    <row r="6" spans="2:5" ht="18.75">
      <c r="B6" t="s">
        <v>44</v>
      </c>
      <c r="C6" s="1">
        <f>C3*71.96%</f>
        <v>382022.01077599998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912903.07077600004</v>
      </c>
      <c r="E8" s="7"/>
    </row>
    <row r="9" spans="2:5">
      <c r="B9" s="2"/>
      <c r="C9" s="3"/>
    </row>
    <row r="10" spans="2:5" s="4" customFormat="1" ht="18.75">
      <c r="B10" s="9" t="s">
        <v>86</v>
      </c>
      <c r="C10" s="10"/>
      <c r="D10" s="5"/>
      <c r="E10" s="7"/>
    </row>
    <row r="11" spans="2:5">
      <c r="B11" t="s">
        <v>63</v>
      </c>
      <c r="C11" s="36">
        <f>C12</f>
        <v>6106</v>
      </c>
    </row>
    <row r="12" spans="2:5" outlineLevel="1">
      <c r="B12" s="63" t="s">
        <v>82</v>
      </c>
      <c r="C12" s="64">
        <v>6106</v>
      </c>
    </row>
    <row r="13" spans="2:5">
      <c r="B13" t="s">
        <v>51</v>
      </c>
      <c r="C13" s="36">
        <f>C14</f>
        <v>1169.92</v>
      </c>
      <c r="D13" s="43"/>
    </row>
    <row r="14" spans="2:5" outlineLevel="1">
      <c r="B14" s="63" t="s">
        <v>81</v>
      </c>
      <c r="C14" s="64">
        <f>130.17+288.82+388.46+362.47</f>
        <v>1169.92</v>
      </c>
      <c r="D14" s="43"/>
    </row>
    <row r="15" spans="2:5">
      <c r="B15" t="s">
        <v>64</v>
      </c>
      <c r="C15" s="36">
        <f>C16</f>
        <v>19150</v>
      </c>
    </row>
    <row r="16" spans="2:5" outlineLevel="1">
      <c r="B16" s="63" t="s">
        <v>83</v>
      </c>
      <c r="C16" s="64">
        <v>19150</v>
      </c>
    </row>
    <row r="17" spans="2:7">
      <c r="B17" t="s">
        <v>13</v>
      </c>
      <c r="C17" s="36">
        <f>C21</f>
        <v>1991.81</v>
      </c>
    </row>
    <row r="18" spans="2:7" hidden="1">
      <c r="B18" s="44" t="s">
        <v>50</v>
      </c>
      <c r="C18" s="36">
        <v>0</v>
      </c>
    </row>
    <row r="19" spans="2:7" hidden="1">
      <c r="B19" s="44" t="s">
        <v>52</v>
      </c>
      <c r="C19" s="36">
        <v>0</v>
      </c>
    </row>
    <row r="20" spans="2:7" hidden="1">
      <c r="B20" s="45" t="s">
        <v>12</v>
      </c>
      <c r="C20" s="36">
        <v>0</v>
      </c>
    </row>
    <row r="21" spans="2:7" outlineLevel="1">
      <c r="B21" s="63" t="s">
        <v>84</v>
      </c>
      <c r="C21" s="64">
        <v>1991.81</v>
      </c>
    </row>
    <row r="22" spans="2:7">
      <c r="B22" s="2" t="s">
        <v>3</v>
      </c>
      <c r="C22" s="3">
        <f>C11+C13+C15+C17</f>
        <v>28417.73</v>
      </c>
    </row>
    <row r="23" spans="2:7">
      <c r="B23" s="2" t="s">
        <v>43</v>
      </c>
      <c r="C23" s="1">
        <f>C8+C22</f>
        <v>941320.80077600002</v>
      </c>
    </row>
    <row r="24" spans="2:7" ht="18.75">
      <c r="B24" s="9" t="s">
        <v>4</v>
      </c>
      <c r="C24" s="12"/>
      <c r="D24" s="13" t="s">
        <v>7</v>
      </c>
      <c r="E24" s="14" t="s">
        <v>8</v>
      </c>
    </row>
    <row r="25" spans="2:7">
      <c r="B25" s="42" t="s">
        <v>5</v>
      </c>
      <c r="C25" s="42">
        <v>514</v>
      </c>
      <c r="D25" s="51">
        <f>C25/($C$25+$C$26+$C$33+$C$30+$C$27+$C$28+$C$29+$C$31+$C$32)</f>
        <v>0.10737413829120535</v>
      </c>
      <c r="E25" s="61">
        <f>(C8+C22)*D25</f>
        <v>101073.50983891038</v>
      </c>
      <c r="F25" s="62"/>
      <c r="G25" s="37"/>
    </row>
    <row r="26" spans="2:7">
      <c r="B26" s="60" t="s">
        <v>65</v>
      </c>
      <c r="C26" s="42">
        <v>111</v>
      </c>
      <c r="D26" s="51">
        <f t="shared" ref="D26:D32" si="0">C26/($C$25+$C$26+$C$33+$C$30+$C$27+$C$28+$C$29+$C$31+$C$32)</f>
        <v>2.3187800292458743E-2</v>
      </c>
      <c r="E26" s="61">
        <f>(C9+C23)*D26</f>
        <v>21827.158739531231</v>
      </c>
      <c r="F26" s="62"/>
      <c r="G26" s="37"/>
    </row>
    <row r="27" spans="2:7">
      <c r="B27" s="55" t="s">
        <v>70</v>
      </c>
      <c r="C27" s="56">
        <v>643</v>
      </c>
      <c r="D27" s="51">
        <f t="shared" si="0"/>
        <v>0.13432212241487362</v>
      </c>
      <c r="E27" s="59">
        <f>(C8+C22)*D27</f>
        <v>126440.20783350074</v>
      </c>
      <c r="F27" s="37"/>
      <c r="G27" s="37"/>
    </row>
    <row r="28" spans="2:7">
      <c r="B28" s="55" t="s">
        <v>73</v>
      </c>
      <c r="C28" s="56">
        <v>595</v>
      </c>
      <c r="D28" s="51">
        <f t="shared" si="0"/>
        <v>0.12429496553164822</v>
      </c>
      <c r="E28" s="59">
        <f>(C8+C22)*D28</f>
        <v>117001.43648667642</v>
      </c>
      <c r="F28" s="37"/>
      <c r="G28" s="37"/>
    </row>
    <row r="29" spans="2:7">
      <c r="B29" s="55" t="s">
        <v>78</v>
      </c>
      <c r="C29" s="56">
        <v>152</v>
      </c>
      <c r="D29" s="51">
        <f t="shared" si="0"/>
        <v>3.1752663463547104E-2</v>
      </c>
      <c r="E29" s="59">
        <f>(C8+C22)*D29</f>
        <v>29889.442598276997</v>
      </c>
      <c r="F29" s="37"/>
      <c r="G29" s="37"/>
    </row>
    <row r="30" spans="2:7">
      <c r="B30" s="55" t="s">
        <v>69</v>
      </c>
      <c r="C30" s="56">
        <v>639</v>
      </c>
      <c r="D30" s="51">
        <f t="shared" si="0"/>
        <v>0.13348652600793817</v>
      </c>
      <c r="E30" s="59">
        <f>(C8+C22)*D30</f>
        <v>125653.64355459872</v>
      </c>
      <c r="F30" s="37"/>
    </row>
    <row r="31" spans="2:7">
      <c r="B31" s="55" t="s">
        <v>79</v>
      </c>
      <c r="C31" s="56">
        <v>813</v>
      </c>
      <c r="D31" s="51">
        <f t="shared" si="0"/>
        <v>0.16983496970963025</v>
      </c>
      <c r="E31" s="59">
        <f>(C8+C22)*D31</f>
        <v>159869.18968683685</v>
      </c>
      <c r="F31" s="37"/>
    </row>
    <row r="32" spans="2:7">
      <c r="B32" s="55" t="s">
        <v>80</v>
      </c>
      <c r="C32" s="56">
        <v>110</v>
      </c>
      <c r="D32" s="51">
        <f t="shared" si="0"/>
        <v>2.297890119072488E-2</v>
      </c>
      <c r="E32" s="59">
        <f>(C8+C22)*D32</f>
        <v>21630.517669805726</v>
      </c>
      <c r="F32" s="37"/>
    </row>
    <row r="33" spans="2:6">
      <c r="B33" s="37" t="s">
        <v>14</v>
      </c>
      <c r="C33" s="56">
        <v>1210</v>
      </c>
      <c r="D33" s="51">
        <f>C33/($C$25+$C$26+$C$33+$C$30+$C$27+$C$28+$C$29+$C$31+$C$32)</f>
        <v>0.2527679130979737</v>
      </c>
      <c r="E33" s="59">
        <f>(C8+C22)*D33</f>
        <v>237935.69436786298</v>
      </c>
      <c r="F33" s="37"/>
    </row>
    <row r="35" spans="2:6">
      <c r="B35" s="67" t="s">
        <v>45</v>
      </c>
      <c r="C35" s="67"/>
      <c r="D35" s="67"/>
      <c r="E35" s="67"/>
    </row>
    <row r="36" spans="2:6">
      <c r="B36" s="66"/>
      <c r="C36" s="66"/>
      <c r="D36" s="66"/>
      <c r="E36" s="66"/>
    </row>
    <row r="37" spans="2:6">
      <c r="B37" s="66" t="s">
        <v>75</v>
      </c>
      <c r="C37" s="66"/>
      <c r="D37" s="66"/>
      <c r="E37" s="66"/>
    </row>
    <row r="38" spans="2:6">
      <c r="B38" s="66" t="s">
        <v>85</v>
      </c>
      <c r="C38" s="66"/>
      <c r="D38" s="66"/>
      <c r="E38" s="66"/>
    </row>
  </sheetData>
  <mergeCells count="4">
    <mergeCell ref="B35:E35"/>
    <mergeCell ref="B36:E36"/>
    <mergeCell ref="B37:E37"/>
    <mergeCell ref="B38:E38"/>
  </mergeCells>
  <pageMargins left="0.19685039370078741" right="0.19685039370078741" top="0.59055118110236227" bottom="0.19685039370078741" header="0.51181102362204722" footer="0.51181102362204722"/>
  <pageSetup paperSize="9" scale="6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A32" sqref="A32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67" t="s">
        <v>41</v>
      </c>
      <c r="B1" s="67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65" t="s">
        <v>75</v>
      </c>
    </row>
    <row r="33" spans="1:1">
      <c r="A33" s="65" t="s">
        <v>85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7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66" t="s">
        <v>45</v>
      </c>
      <c r="C24" s="66"/>
      <c r="D24" s="66"/>
      <c r="E24" s="66"/>
    </row>
    <row r="25" spans="2:5">
      <c r="B25" s="66"/>
      <c r="C25" s="66"/>
      <c r="D25" s="66"/>
      <c r="E25" s="66"/>
    </row>
    <row r="26" spans="2:5">
      <c r="B26" s="66" t="s">
        <v>46</v>
      </c>
      <c r="C26" s="66"/>
      <c r="D26" s="66"/>
      <c r="E26" s="66"/>
    </row>
    <row r="27" spans="2:5">
      <c r="B27" s="66" t="s">
        <v>47</v>
      </c>
      <c r="C27" s="66"/>
      <c r="D27" s="66"/>
      <c r="E27" s="66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Rateio_RH</vt:lpstr>
      <vt:lpstr>Rateio_RH - 2018</vt:lpstr>
      <vt:lpstr>Rateio_RH - 2020 - Sem</vt:lpstr>
      <vt:lpstr>Rateio_RH - 2022</vt:lpstr>
      <vt:lpstr>Estrutura</vt:lpstr>
      <vt:lpstr>Plan1</vt:lpstr>
      <vt:lpstr>Rateio_RH (2)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2023-02-27T20:48:20Z</cp:lastPrinted>
  <dcterms:created xsi:type="dcterms:W3CDTF">2013-11-27T14:40:30Z</dcterms:created>
  <dcterms:modified xsi:type="dcterms:W3CDTF">2023-02-27T20:48:24Z</dcterms:modified>
</cp:coreProperties>
</file>