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6" windowHeight="7752" firstSheet="3" activeTab="4"/>
  </bookViews>
  <sheets>
    <sheet name="Rateio" sheetId="1" state="hidden" r:id="rId1"/>
    <sheet name="Repasse Mensal" sheetId="2" state="hidden" r:id="rId2"/>
    <sheet name="Rateio_por RH total" sheetId="3" state="hidden" r:id="rId3"/>
    <sheet name="ORÇAMENTO GERAL" sheetId="22" r:id="rId4"/>
    <sheet name="Calculo do Rateio_Mês" sheetId="11" r:id="rId5"/>
  </sheets>
  <definedNames>
    <definedName name="_xlnm.Print_Area" localSheetId="4">'Calculo do Rateio_Mês'!$A$1:$J$43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1" l="1"/>
  <c r="C71" i="22"/>
  <c r="C67" i="22"/>
  <c r="C62" i="22"/>
  <c r="C49" i="22"/>
  <c r="C35" i="22"/>
  <c r="C28" i="22"/>
  <c r="C26" i="22"/>
  <c r="C18" i="22"/>
  <c r="C13" i="22"/>
  <c r="C6" i="22"/>
  <c r="C3" i="22" s="1"/>
  <c r="C25" i="22" l="1"/>
  <c r="C12" i="11" l="1"/>
  <c r="D1" i="11" l="1"/>
  <c r="C76" i="22" l="1"/>
  <c r="D2" i="11" s="1"/>
  <c r="D7" i="11" l="1"/>
  <c r="C21" i="11" s="1"/>
  <c r="D8" i="11"/>
  <c r="C22" i="11" s="1"/>
  <c r="D3" i="11"/>
  <c r="C17" i="11" s="1"/>
  <c r="D9" i="11"/>
  <c r="C23" i="11" s="1"/>
  <c r="D11" i="11"/>
  <c r="C25" i="11" s="1"/>
  <c r="D5" i="11"/>
  <c r="C19" i="11" s="1"/>
  <c r="D10" i="11"/>
  <c r="C24" i="11" s="1"/>
  <c r="D4" i="11"/>
  <c r="C18" i="11" s="1"/>
  <c r="D6" i="11"/>
  <c r="C20" i="11" s="1"/>
  <c r="C16" i="11"/>
  <c r="C39" i="11" l="1"/>
  <c r="C40" i="11" s="1"/>
  <c r="E4" i="3" l="1"/>
  <c r="D56" i="3"/>
  <c r="D62" i="3"/>
  <c r="D63" i="3" l="1"/>
  <c r="C63" i="3"/>
  <c r="E61" i="3" l="1"/>
  <c r="E62" i="3"/>
  <c r="E55" i="3"/>
  <c r="E54" i="3"/>
  <c r="E56" i="3"/>
  <c r="E57" i="3"/>
  <c r="E58" i="3"/>
  <c r="E59" i="3"/>
  <c r="E60" i="3"/>
  <c r="H43" i="3"/>
  <c r="H42" i="3"/>
  <c r="C42" i="3"/>
  <c r="H41" i="3"/>
  <c r="E41" i="3"/>
  <c r="C41" i="3"/>
  <c r="C43" i="3" s="1"/>
  <c r="I34" i="3"/>
  <c r="F34" i="3"/>
  <c r="H26" i="3"/>
  <c r="C26" i="3"/>
  <c r="E21" i="3" s="1"/>
  <c r="I21" i="3" s="1"/>
  <c r="H13" i="3"/>
  <c r="C13" i="3"/>
  <c r="E12" i="3"/>
  <c r="I12" i="3" s="1"/>
  <c r="E11" i="3"/>
  <c r="I11" i="3" s="1"/>
  <c r="E10" i="3"/>
  <c r="F10" i="3" s="1"/>
  <c r="E9" i="3"/>
  <c r="F9" i="3" s="1"/>
  <c r="E8" i="3"/>
  <c r="I8" i="3" s="1"/>
  <c r="E7" i="3"/>
  <c r="I7" i="3" s="1"/>
  <c r="E6" i="3"/>
  <c r="F6" i="3" s="1"/>
  <c r="E5" i="3"/>
  <c r="I5" i="3" s="1"/>
  <c r="I4" i="3"/>
  <c r="E18" i="3" l="1"/>
  <c r="I18" i="3" s="1"/>
  <c r="E19" i="3"/>
  <c r="F19" i="3" s="1"/>
  <c r="E24" i="3"/>
  <c r="I24" i="3" s="1"/>
  <c r="E22" i="3"/>
  <c r="F22" i="3" s="1"/>
  <c r="E23" i="3"/>
  <c r="F23" i="3" s="1"/>
  <c r="E25" i="3"/>
  <c r="I25" i="3" s="1"/>
  <c r="E33" i="3"/>
  <c r="F33" i="3" s="1"/>
  <c r="I9" i="3"/>
  <c r="F5" i="3"/>
  <c r="I10" i="3"/>
  <c r="I6" i="3"/>
  <c r="E17" i="3"/>
  <c r="I17" i="3" s="1"/>
  <c r="I22" i="3"/>
  <c r="E20" i="3"/>
  <c r="I20" i="3" s="1"/>
  <c r="E13" i="3"/>
  <c r="F8" i="3"/>
  <c r="F21" i="3"/>
  <c r="F11" i="3"/>
  <c r="E32" i="3"/>
  <c r="F4" i="3"/>
  <c r="F12" i="3"/>
  <c r="F25" i="3"/>
  <c r="F7" i="3"/>
  <c r="C8" i="2"/>
  <c r="C11" i="2"/>
  <c r="C12" i="2"/>
  <c r="B13" i="2"/>
  <c r="C10" i="2" s="1"/>
  <c r="C7" i="2" l="1"/>
  <c r="C9" i="2"/>
  <c r="I23" i="3"/>
  <c r="I19" i="3"/>
  <c r="F18" i="3"/>
  <c r="F24" i="3"/>
  <c r="F17" i="3"/>
  <c r="I13" i="3"/>
  <c r="I33" i="3"/>
  <c r="F20" i="3"/>
  <c r="I32" i="3"/>
  <c r="F32" i="3"/>
  <c r="F13" i="3"/>
  <c r="E42" i="3"/>
  <c r="H42" i="1"/>
  <c r="H43" i="1"/>
  <c r="E41" i="1"/>
  <c r="C42" i="1"/>
  <c r="I26" i="3" l="1"/>
  <c r="F26" i="3"/>
  <c r="I41" i="3"/>
  <c r="E39" i="3"/>
  <c r="E36" i="3"/>
  <c r="E38" i="3"/>
  <c r="E35" i="3"/>
  <c r="E40" i="3"/>
  <c r="E37" i="3"/>
  <c r="E43" i="3"/>
  <c r="H41" i="1"/>
  <c r="C41" i="1"/>
  <c r="C43" i="1" s="1"/>
  <c r="I40" i="3" l="1"/>
  <c r="F40" i="3"/>
  <c r="I38" i="3"/>
  <c r="F38" i="3"/>
  <c r="F39" i="3"/>
  <c r="I39" i="3"/>
  <c r="I37" i="3"/>
  <c r="F37" i="3"/>
  <c r="I35" i="3"/>
  <c r="F35" i="3"/>
  <c r="F36" i="3"/>
  <c r="I36" i="3"/>
  <c r="O5" i="2"/>
  <c r="O3" i="2"/>
  <c r="O8" i="2"/>
  <c r="O11" i="2"/>
  <c r="O12" i="2"/>
  <c r="O10" i="2"/>
  <c r="O7" i="2"/>
  <c r="O9" i="2"/>
  <c r="O4" i="2"/>
  <c r="F41" i="3" l="1"/>
  <c r="I42" i="3"/>
  <c r="I43" i="3" s="1"/>
  <c r="H26" i="1"/>
  <c r="C26" i="1"/>
  <c r="H13" i="1"/>
  <c r="E19" i="1" l="1"/>
  <c r="I19" i="1" s="1"/>
  <c r="E17" i="1"/>
  <c r="I17" i="1" s="1"/>
  <c r="E18" i="1"/>
  <c r="E22" i="1"/>
  <c r="E21" i="1"/>
  <c r="E20" i="1"/>
  <c r="E25" i="1"/>
  <c r="I25" i="1" s="1"/>
  <c r="E24" i="1"/>
  <c r="I24" i="1" s="1"/>
  <c r="E23" i="1"/>
  <c r="F17" i="1" l="1"/>
  <c r="F19" i="1"/>
  <c r="I34" i="1"/>
  <c r="F34" i="1"/>
  <c r="F20" i="1"/>
  <c r="I20" i="1"/>
  <c r="F22" i="1"/>
  <c r="I22" i="1"/>
  <c r="F18" i="1"/>
  <c r="I18" i="1"/>
  <c r="F23" i="1"/>
  <c r="I23" i="1"/>
  <c r="F21" i="1"/>
  <c r="I21" i="1"/>
  <c r="I26" i="1" s="1"/>
  <c r="F25" i="1"/>
  <c r="F24" i="1"/>
  <c r="C13" i="1"/>
  <c r="F26" i="1" l="1"/>
  <c r="E5" i="1"/>
  <c r="E6" i="1"/>
  <c r="E7" i="1"/>
  <c r="E8" i="1"/>
  <c r="E9" i="1"/>
  <c r="E10" i="1"/>
  <c r="E11" i="1"/>
  <c r="E12" i="1"/>
  <c r="E4" i="1"/>
  <c r="E32" i="1" s="1"/>
  <c r="F32" i="1" l="1"/>
  <c r="I32" i="1"/>
  <c r="I5" i="1"/>
  <c r="E33" i="1"/>
  <c r="I4" i="1"/>
  <c r="E13" i="1"/>
  <c r="F12" i="1"/>
  <c r="I12" i="1"/>
  <c r="F4" i="1"/>
  <c r="F11" i="1"/>
  <c r="I11" i="1"/>
  <c r="F5" i="1"/>
  <c r="F10" i="1"/>
  <c r="I10" i="1"/>
  <c r="F9" i="1"/>
  <c r="I9" i="1"/>
  <c r="F8" i="1"/>
  <c r="I8" i="1"/>
  <c r="F7" i="1"/>
  <c r="I7" i="1"/>
  <c r="F6" i="1"/>
  <c r="I6" i="1"/>
  <c r="I13" i="1" l="1"/>
  <c r="I33" i="1"/>
  <c r="I41" i="1" s="1"/>
  <c r="F33" i="1"/>
  <c r="E42" i="1"/>
  <c r="F13" i="1"/>
  <c r="E43" i="1" l="1"/>
  <c r="E35" i="1"/>
  <c r="E37" i="1"/>
  <c r="E38" i="1"/>
  <c r="E36" i="1"/>
  <c r="E39" i="1"/>
  <c r="E40" i="1"/>
  <c r="I40" i="1" l="1"/>
  <c r="F40" i="1"/>
  <c r="I38" i="1"/>
  <c r="F38" i="1"/>
  <c r="F37" i="1"/>
  <c r="I37" i="1"/>
  <c r="F39" i="1"/>
  <c r="I39" i="1"/>
  <c r="F35" i="1"/>
  <c r="I35" i="1"/>
  <c r="I42" i="1" s="1"/>
  <c r="I43" i="1" s="1"/>
  <c r="I36" i="1"/>
  <c r="F36" i="1"/>
  <c r="F41" i="1" l="1"/>
  <c r="C26" i="11"/>
</calcChain>
</file>

<file path=xl/comments1.xml><?xml version="1.0" encoding="utf-8"?>
<comments xmlns="http://schemas.openxmlformats.org/spreadsheetml/2006/main">
  <authors>
    <author>Autor</author>
  </authors>
  <commentList>
    <comment ref="C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Repasse reduzido a metade pois a unidade já foi entregue. Os trabalhos prestados pelo corporativo foram de encerramento. Foi colocado na previsão para a SES que seria cobrado um valor menor e eles acataram.</t>
        </r>
      </text>
    </comment>
  </commentList>
</comments>
</file>

<file path=xl/sharedStrings.xml><?xml version="1.0" encoding="utf-8"?>
<sst xmlns="http://schemas.openxmlformats.org/spreadsheetml/2006/main" count="268" uniqueCount="124">
  <si>
    <t>salario total</t>
  </si>
  <si>
    <t>Unidades</t>
  </si>
  <si>
    <t>Número de Funcionários</t>
  </si>
  <si>
    <t>Peso</t>
  </si>
  <si>
    <t>Resultado</t>
  </si>
  <si>
    <t>Valor do Repasse</t>
  </si>
  <si>
    <t>*** HRR e HRLN foi mantido o valor médio dos 12 meses</t>
  </si>
  <si>
    <t>Janeiro</t>
  </si>
  <si>
    <t>Março</t>
  </si>
  <si>
    <t>Abril</t>
  </si>
  <si>
    <t>Maio</t>
  </si>
  <si>
    <t>Junho</t>
  </si>
  <si>
    <t>Julho</t>
  </si>
  <si>
    <t>Setembro</t>
  </si>
  <si>
    <t>Outubro</t>
  </si>
  <si>
    <t>Novembro</t>
  </si>
  <si>
    <t>Dezembro</t>
  </si>
  <si>
    <t>Fevereiro</t>
  </si>
  <si>
    <t>Agosto</t>
  </si>
  <si>
    <t>Total 12 meses</t>
  </si>
  <si>
    <t xml:space="preserve">HDT </t>
  </si>
  <si>
    <t xml:space="preserve">CEAP-SOL </t>
  </si>
  <si>
    <t>HEAL</t>
  </si>
  <si>
    <t>HRJR</t>
  </si>
  <si>
    <t>HRSJC</t>
  </si>
  <si>
    <t>AME SJC</t>
  </si>
  <si>
    <t>HRR</t>
  </si>
  <si>
    <t>HRLN</t>
  </si>
  <si>
    <t>AME Pariqueraçu</t>
  </si>
  <si>
    <t>Valor do Repasse/mês</t>
  </si>
  <si>
    <t>Rateio /mês</t>
  </si>
  <si>
    <t>II - RATEIO POR VALOR DO REPASSE</t>
  </si>
  <si>
    <t>I - RATEIO POR NÚMERO DE FUNCIONÁRIOS</t>
  </si>
  <si>
    <t xml:space="preserve">HDT  </t>
  </si>
  <si>
    <t>Base de Cálculo</t>
  </si>
  <si>
    <t>São Paulo</t>
  </si>
  <si>
    <t>Rio de Janeiro e Goias</t>
  </si>
  <si>
    <t>II - RATEIO HIBRIDO</t>
  </si>
  <si>
    <t>Rateio Previsto - 2022</t>
  </si>
  <si>
    <t>Rateio por número de RH</t>
  </si>
  <si>
    <t>Totais</t>
  </si>
  <si>
    <t>Total</t>
  </si>
  <si>
    <t>Tota mês</t>
  </si>
  <si>
    <t>Quadro por número de funcionários</t>
  </si>
  <si>
    <t>Rateio previsto em orçamento ano 2022</t>
  </si>
  <si>
    <t>Valor do Rateio Corporativo Por unidade:</t>
  </si>
  <si>
    <t>MEMÓRIA DE CÁLCULO</t>
  </si>
  <si>
    <t>DESPESAS</t>
  </si>
  <si>
    <t>PESSOAL</t>
  </si>
  <si>
    <t xml:space="preserve">Pro-Labore /Encargos </t>
  </si>
  <si>
    <t xml:space="preserve">Salários </t>
  </si>
  <si>
    <t>Encargos Sociais e Trabalhistas</t>
  </si>
  <si>
    <t xml:space="preserve"> Férias   </t>
  </si>
  <si>
    <t>Decimo-Terceiro Salário</t>
  </si>
  <si>
    <t xml:space="preserve">INSS </t>
  </si>
  <si>
    <t xml:space="preserve">FGTS </t>
  </si>
  <si>
    <t>PIS</t>
  </si>
  <si>
    <t>Provisão rescisórias</t>
  </si>
  <si>
    <t>Benefícios</t>
  </si>
  <si>
    <t>Assistência Médica</t>
  </si>
  <si>
    <t>Vale-Refeição</t>
  </si>
  <si>
    <t>Vale-Transporte</t>
  </si>
  <si>
    <t>Outras despesas com pessoal</t>
  </si>
  <si>
    <t>Consumo</t>
  </si>
  <si>
    <t>Medicamentos</t>
  </si>
  <si>
    <t>Materiais de copa e cozinha</t>
  </si>
  <si>
    <t>Materiais de higienização e manuten.</t>
  </si>
  <si>
    <t>Materiais de exped., perm.  e consumo</t>
  </si>
  <si>
    <t>Material de informática</t>
  </si>
  <si>
    <t>Uniformes</t>
  </si>
  <si>
    <t>Despesas Gerais</t>
  </si>
  <si>
    <t>Locação de imóveis</t>
  </si>
  <si>
    <t>Utilidades e Serviços</t>
  </si>
  <si>
    <t>Energia Elétrica</t>
  </si>
  <si>
    <t>Telefonia</t>
  </si>
  <si>
    <t>Internet</t>
  </si>
  <si>
    <t>Seguros</t>
  </si>
  <si>
    <t>Correios e malotes</t>
  </si>
  <si>
    <t>Cartórios</t>
  </si>
  <si>
    <t>Serviços Prestados por Terceiros</t>
  </si>
  <si>
    <t>Higienização e limpeza</t>
  </si>
  <si>
    <t>Manutenção geral</t>
  </si>
  <si>
    <t>Administrativos</t>
  </si>
  <si>
    <t>Transportes</t>
  </si>
  <si>
    <t>Advocatícios</t>
  </si>
  <si>
    <t>Consultorias &amp; Assessorias</t>
  </si>
  <si>
    <t>Contabilidade e auditoria e RH</t>
  </si>
  <si>
    <t>Tecnologia da Informação</t>
  </si>
  <si>
    <t>Comunicação</t>
  </si>
  <si>
    <t>Gráficos</t>
  </si>
  <si>
    <t>Assessoria de Importação</t>
  </si>
  <si>
    <t>Frete/outros/corporativas/Locação equip</t>
  </si>
  <si>
    <t>Gerais</t>
  </si>
  <si>
    <t>Cópias e encadernações</t>
  </si>
  <si>
    <t>Lanches e refeições</t>
  </si>
  <si>
    <t>Estacionamentos e pedágios</t>
  </si>
  <si>
    <t>Condução urbana e quilometragem</t>
  </si>
  <si>
    <t>Combustíveis e lubrificantes</t>
  </si>
  <si>
    <t>Locação de veiculos</t>
  </si>
  <si>
    <t>Locação de máquinas e equipamentos</t>
  </si>
  <si>
    <t>Anuidades e mensalidades</t>
  </si>
  <si>
    <t>Legais e judiciais</t>
  </si>
  <si>
    <t>Bens de pequeno valor</t>
  </si>
  <si>
    <t xml:space="preserve">Outras despesas </t>
  </si>
  <si>
    <t>Depreciações e amortizações</t>
  </si>
  <si>
    <t>Impostos, taxas e contribuições</t>
  </si>
  <si>
    <t>INSS sobre autonômos</t>
  </si>
  <si>
    <t>Imposto de renda s/aplic. Financeira</t>
  </si>
  <si>
    <t>IOF</t>
  </si>
  <si>
    <t>outros impostos e taxas</t>
  </si>
  <si>
    <t>DESPESAS ADMINISTRATIVAS</t>
  </si>
  <si>
    <t>Outras despesas de viagens</t>
  </si>
  <si>
    <t>Despesas Financeiras</t>
  </si>
  <si>
    <t>SALDO FINAL DO MÊS</t>
  </si>
  <si>
    <t xml:space="preserve">Aluguéis , condomínios, iptu </t>
  </si>
  <si>
    <t>Hospedagens</t>
  </si>
  <si>
    <t>Passagens</t>
  </si>
  <si>
    <t>Comissões e despesas bancárias</t>
  </si>
  <si>
    <t>Multa  auto de infração</t>
  </si>
  <si>
    <t>Juros pagos ou incorridos</t>
  </si>
  <si>
    <t xml:space="preserve">BAIXA DE IMOBILIZADO </t>
  </si>
  <si>
    <t>Serviços Prestados por PF e PJ</t>
  </si>
  <si>
    <t>DEZEMBRO/2023</t>
  </si>
  <si>
    <t>Por valor do Rateio Corporativo Calculado pelo Repasse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</si>
</sst>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??_-;_-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Segoe UI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FF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F81BD"/>
        <bgColor rgb="FF558ED5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7" borderId="0" applyBorder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4" fillId="0" borderId="0"/>
    <xf numFmtId="0" fontId="1" fillId="0" borderId="0"/>
    <xf numFmtId="0" fontId="13" fillId="7" borderId="0" applyBorder="0" applyProtection="0"/>
    <xf numFmtId="0" fontId="15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>
      <alignment horizontal="left" vertical="top"/>
    </xf>
    <xf numFmtId="0" fontId="17" fillId="0" borderId="0">
      <alignment horizontal="left" vertical="top"/>
    </xf>
    <xf numFmtId="0" fontId="18" fillId="0" borderId="0">
      <alignment horizontal="left" vertical="top"/>
    </xf>
    <xf numFmtId="0" fontId="19" fillId="0" borderId="0">
      <alignment horizontal="left" vertical="top"/>
    </xf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0" borderId="0"/>
  </cellStyleXfs>
  <cellXfs count="238">
    <xf numFmtId="0" fontId="0" fillId="0" borderId="0" xfId="0"/>
    <xf numFmtId="44" fontId="0" fillId="0" borderId="0" xfId="1" applyFont="1" applyAlignment="1">
      <alignment vertical="center"/>
    </xf>
    <xf numFmtId="9" fontId="0" fillId="0" borderId="0" xfId="2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9" xfId="2" applyFont="1" applyBorder="1" applyAlignment="1">
      <alignment horizontal="center" vertical="center"/>
    </xf>
    <xf numFmtId="9" fontId="0" fillId="0" borderId="10" xfId="2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3" fontId="0" fillId="0" borderId="11" xfId="0" applyNumberFormat="1" applyFont="1" applyBorder="1" applyAlignment="1">
      <alignment horizontal="center" vertical="center"/>
    </xf>
    <xf numFmtId="43" fontId="0" fillId="0" borderId="12" xfId="0" applyNumberFormat="1" applyFont="1" applyBorder="1" applyAlignment="1">
      <alignment horizontal="center" vertical="center"/>
    </xf>
    <xf numFmtId="43" fontId="0" fillId="0" borderId="13" xfId="0" applyNumberFormat="1" applyFont="1" applyBorder="1" applyAlignment="1">
      <alignment horizontal="center" vertical="center"/>
    </xf>
    <xf numFmtId="43" fontId="0" fillId="0" borderId="2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  <xf numFmtId="43" fontId="0" fillId="0" borderId="6" xfId="0" applyNumberFormat="1" applyFont="1" applyBorder="1" applyAlignment="1">
      <alignment horizontal="center" vertical="center"/>
    </xf>
    <xf numFmtId="43" fontId="0" fillId="0" borderId="7" xfId="0" applyNumberFormat="1" applyFont="1" applyBorder="1" applyAlignment="1">
      <alignment horizontal="center" vertical="center"/>
    </xf>
    <xf numFmtId="43" fontId="0" fillId="0" borderId="8" xfId="0" applyNumberFormat="1" applyFont="1" applyBorder="1" applyAlignment="1">
      <alignment horizontal="center" vertical="center"/>
    </xf>
    <xf numFmtId="43" fontId="3" fillId="0" borderId="3" xfId="0" applyNumberFormat="1" applyFont="1" applyBorder="1"/>
    <xf numFmtId="43" fontId="0" fillId="0" borderId="3" xfId="0" applyNumberFormat="1" applyBorder="1"/>
    <xf numFmtId="43" fontId="0" fillId="0" borderId="4" xfId="0" applyNumberFormat="1" applyBorder="1"/>
    <xf numFmtId="4" fontId="5" fillId="2" borderId="14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3" fontId="0" fillId="0" borderId="19" xfId="0" applyNumberFormat="1" applyFont="1" applyBorder="1" applyAlignment="1">
      <alignment horizontal="center" vertical="center"/>
    </xf>
    <xf numFmtId="43" fontId="0" fillId="0" borderId="20" xfId="0" applyNumberFormat="1" applyFont="1" applyBorder="1" applyAlignment="1">
      <alignment horizontal="center" vertical="center"/>
    </xf>
    <xf numFmtId="9" fontId="0" fillId="0" borderId="21" xfId="2" applyFont="1" applyBorder="1" applyAlignment="1">
      <alignment horizontal="center" vertical="center"/>
    </xf>
    <xf numFmtId="43" fontId="0" fillId="0" borderId="17" xfId="0" applyNumberFormat="1" applyFont="1" applyBorder="1" applyAlignment="1">
      <alignment horizontal="center" vertical="center"/>
    </xf>
    <xf numFmtId="43" fontId="0" fillId="0" borderId="20" xfId="0" applyNumberFormat="1" applyBorder="1"/>
    <xf numFmtId="0" fontId="0" fillId="0" borderId="23" xfId="0" applyBorder="1" applyAlignment="1">
      <alignment horizontal="center"/>
    </xf>
    <xf numFmtId="0" fontId="4" fillId="0" borderId="25" xfId="0" applyFont="1" applyBorder="1" applyAlignment="1">
      <alignment horizontal="center"/>
    </xf>
    <xf numFmtId="43" fontId="0" fillId="0" borderId="26" xfId="0" applyNumberFormat="1" applyFont="1" applyBorder="1" applyAlignment="1">
      <alignment horizontal="center" vertical="center"/>
    </xf>
    <xf numFmtId="43" fontId="0" fillId="0" borderId="27" xfId="0" applyNumberFormat="1" applyFont="1" applyBorder="1" applyAlignment="1">
      <alignment horizontal="center" vertical="center"/>
    </xf>
    <xf numFmtId="44" fontId="0" fillId="0" borderId="26" xfId="1" applyFont="1" applyBorder="1" applyAlignment="1">
      <alignment vertical="center"/>
    </xf>
    <xf numFmtId="44" fontId="0" fillId="0" borderId="27" xfId="1" applyFont="1" applyBorder="1" applyAlignment="1">
      <alignment vertical="center"/>
    </xf>
    <xf numFmtId="9" fontId="0" fillId="0" borderId="3" xfId="2" applyFont="1" applyBorder="1" applyAlignment="1">
      <alignment horizontal="center" vertical="center"/>
    </xf>
    <xf numFmtId="9" fontId="0" fillId="0" borderId="4" xfId="2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4" fontId="2" fillId="0" borderId="29" xfId="1" applyFont="1" applyBorder="1" applyAlignment="1">
      <alignment horizontal="center" vertical="center"/>
    </xf>
    <xf numFmtId="44" fontId="2" fillId="0" borderId="30" xfId="1" applyFont="1" applyBorder="1" applyAlignment="1">
      <alignment horizontal="center" vertical="center"/>
    </xf>
    <xf numFmtId="9" fontId="4" fillId="0" borderId="31" xfId="2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44" fontId="0" fillId="0" borderId="0" xfId="0" applyNumberFormat="1" applyBorder="1"/>
    <xf numFmtId="43" fontId="0" fillId="0" borderId="0" xfId="2" applyNumberFormat="1" applyFont="1" applyBorder="1"/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9" fontId="2" fillId="0" borderId="23" xfId="0" applyNumberFormat="1" applyFont="1" applyBorder="1" applyAlignment="1">
      <alignment horizontal="center"/>
    </xf>
    <xf numFmtId="44" fontId="2" fillId="0" borderId="23" xfId="0" applyNumberFormat="1" applyFont="1" applyBorder="1"/>
    <xf numFmtId="43" fontId="2" fillId="0" borderId="15" xfId="2" applyNumberFormat="1" applyFont="1" applyBorder="1"/>
    <xf numFmtId="0" fontId="2" fillId="0" borderId="22" xfId="0" applyFont="1" applyBorder="1" applyAlignment="1">
      <alignment horizontal="center" vertical="center"/>
    </xf>
    <xf numFmtId="44" fontId="2" fillId="0" borderId="32" xfId="1" applyFont="1" applyBorder="1" applyAlignment="1">
      <alignment horizontal="center" vertical="center"/>
    </xf>
    <xf numFmtId="44" fontId="2" fillId="0" borderId="33" xfId="1" applyFont="1" applyBorder="1" applyAlignment="1">
      <alignment horizontal="center" vertical="center"/>
    </xf>
    <xf numFmtId="44" fontId="2" fillId="0" borderId="15" xfId="1" applyFont="1" applyBorder="1" applyAlignment="1">
      <alignment horizontal="center" vertical="center"/>
    </xf>
    <xf numFmtId="9" fontId="4" fillId="0" borderId="15" xfId="2" applyFont="1" applyBorder="1" applyAlignment="1">
      <alignment horizontal="center"/>
    </xf>
    <xf numFmtId="44" fontId="0" fillId="0" borderId="2" xfId="1" applyFont="1" applyBorder="1" applyAlignment="1">
      <alignment horizontal="center" vertical="center"/>
    </xf>
    <xf numFmtId="43" fontId="0" fillId="0" borderId="34" xfId="0" applyNumberFormat="1" applyFont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44" fontId="0" fillId="0" borderId="34" xfId="1" applyFont="1" applyBorder="1" applyAlignment="1">
      <alignment vertic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44" fontId="2" fillId="0" borderId="0" xfId="0" applyNumberFormat="1" applyFont="1"/>
    <xf numFmtId="43" fontId="2" fillId="0" borderId="0" xfId="2" applyNumberFormat="1" applyFont="1"/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/>
    <xf numFmtId="0" fontId="7" fillId="0" borderId="6" xfId="0" applyFont="1" applyBorder="1" applyAlignment="1">
      <alignment vertical="center"/>
    </xf>
    <xf numFmtId="44" fontId="7" fillId="0" borderId="2" xfId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44" fontId="7" fillId="0" borderId="3" xfId="1" applyFont="1" applyBorder="1" applyAlignment="1">
      <alignment horizontal="center" vertical="center"/>
    </xf>
    <xf numFmtId="44" fontId="7" fillId="0" borderId="4" xfId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44" fontId="7" fillId="0" borderId="6" xfId="1" applyFont="1" applyBorder="1" applyAlignment="1">
      <alignment horizontal="center" vertical="center"/>
    </xf>
    <xf numFmtId="44" fontId="7" fillId="0" borderId="7" xfId="1" applyFont="1" applyBorder="1" applyAlignment="1">
      <alignment horizontal="center" vertical="center"/>
    </xf>
    <xf numFmtId="44" fontId="7" fillId="0" borderId="8" xfId="1" applyFont="1" applyBorder="1" applyAlignment="1">
      <alignment horizontal="center" vertical="center"/>
    </xf>
    <xf numFmtId="44" fontId="7" fillId="0" borderId="2" xfId="1" applyFont="1" applyFill="1" applyBorder="1" applyAlignment="1">
      <alignment horizontal="center" vertical="center"/>
    </xf>
    <xf numFmtId="44" fontId="7" fillId="0" borderId="3" xfId="1" applyFont="1" applyFill="1" applyBorder="1" applyAlignment="1">
      <alignment horizontal="center" vertical="center"/>
    </xf>
    <xf numFmtId="44" fontId="7" fillId="0" borderId="36" xfId="1" applyFont="1" applyFill="1" applyBorder="1" applyAlignment="1">
      <alignment horizontal="center" vertical="center"/>
    </xf>
    <xf numFmtId="43" fontId="3" fillId="0" borderId="2" xfId="0" applyNumberFormat="1" applyFont="1" applyBorder="1"/>
    <xf numFmtId="43" fontId="8" fillId="0" borderId="6" xfId="0" applyNumberFormat="1" applyFont="1" applyBorder="1" applyAlignment="1">
      <alignment horizontal="center" vertical="center"/>
    </xf>
    <xf numFmtId="43" fontId="8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44" fontId="2" fillId="0" borderId="23" xfId="1" applyFont="1" applyBorder="1" applyAlignment="1">
      <alignment horizontal="center" vertical="center"/>
    </xf>
    <xf numFmtId="44" fontId="0" fillId="0" borderId="0" xfId="0" applyNumberFormat="1"/>
    <xf numFmtId="43" fontId="0" fillId="0" borderId="0" xfId="0" applyNumberFormat="1" applyAlignment="1">
      <alignment horizontal="center"/>
    </xf>
    <xf numFmtId="0" fontId="4" fillId="0" borderId="25" xfId="0" applyFont="1" applyBorder="1"/>
    <xf numFmtId="4" fontId="5" fillId="2" borderId="41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43" fontId="0" fillId="0" borderId="0" xfId="2" applyNumberFormat="1" applyFont="1"/>
    <xf numFmtId="0" fontId="7" fillId="0" borderId="42" xfId="0" applyFont="1" applyFill="1" applyBorder="1" applyAlignment="1">
      <alignment vertical="center"/>
    </xf>
    <xf numFmtId="43" fontId="0" fillId="0" borderId="37" xfId="0" applyNumberFormat="1" applyFont="1" applyBorder="1" applyAlignment="1">
      <alignment horizontal="center" vertical="center"/>
    </xf>
    <xf numFmtId="43" fontId="0" fillId="0" borderId="38" xfId="0" applyNumberFormat="1" applyFont="1" applyBorder="1" applyAlignment="1">
      <alignment horizontal="center" vertical="center"/>
    </xf>
    <xf numFmtId="43" fontId="0" fillId="0" borderId="39" xfId="0" applyNumberFormat="1" applyFont="1" applyBorder="1" applyAlignment="1">
      <alignment horizontal="center" vertical="center"/>
    </xf>
    <xf numFmtId="43" fontId="0" fillId="0" borderId="4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44" fontId="0" fillId="0" borderId="16" xfId="1" applyFont="1" applyBorder="1" applyAlignment="1">
      <alignment horizontal="center" vertical="center"/>
    </xf>
    <xf numFmtId="43" fontId="0" fillId="0" borderId="44" xfId="0" applyNumberFormat="1" applyFont="1" applyBorder="1" applyAlignment="1">
      <alignment horizontal="center" vertical="center"/>
    </xf>
    <xf numFmtId="43" fontId="0" fillId="0" borderId="16" xfId="0" applyNumberFormat="1" applyFont="1" applyBorder="1" applyAlignment="1">
      <alignment horizontal="center" vertical="center"/>
    </xf>
    <xf numFmtId="9" fontId="0" fillId="0" borderId="16" xfId="2" applyFont="1" applyBorder="1" applyAlignment="1">
      <alignment horizontal="center" vertical="center"/>
    </xf>
    <xf numFmtId="44" fontId="0" fillId="0" borderId="45" xfId="1" applyFont="1" applyBorder="1" applyAlignment="1">
      <alignment vertical="center"/>
    </xf>
    <xf numFmtId="43" fontId="0" fillId="0" borderId="43" xfId="0" applyNumberFormat="1" applyFont="1" applyBorder="1" applyAlignment="1">
      <alignment horizontal="center" vertical="center"/>
    </xf>
    <xf numFmtId="43" fontId="0" fillId="0" borderId="16" xfId="0" applyNumberFormat="1" applyBorder="1"/>
    <xf numFmtId="0" fontId="7" fillId="0" borderId="8" xfId="0" applyFont="1" applyBorder="1" applyAlignment="1">
      <alignment vertical="center"/>
    </xf>
    <xf numFmtId="43" fontId="8" fillId="0" borderId="8" xfId="0" applyNumberFormat="1" applyFont="1" applyBorder="1" applyAlignment="1">
      <alignment horizontal="center" vertical="center"/>
    </xf>
    <xf numFmtId="43" fontId="3" fillId="0" borderId="4" xfId="0" applyNumberFormat="1" applyFont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40" xfId="0" applyBorder="1"/>
    <xf numFmtId="0" fontId="0" fillId="0" borderId="46" xfId="0" applyBorder="1"/>
    <xf numFmtId="43" fontId="0" fillId="0" borderId="40" xfId="0" applyNumberFormat="1" applyBorder="1"/>
    <xf numFmtId="43" fontId="0" fillId="0" borderId="42" xfId="0" applyNumberFormat="1" applyBorder="1"/>
    <xf numFmtId="43" fontId="0" fillId="0" borderId="0" xfId="0" applyNumberFormat="1"/>
    <xf numFmtId="43" fontId="0" fillId="0" borderId="0" xfId="0" applyNumberFormat="1" applyFill="1" applyBorder="1"/>
    <xf numFmtId="0" fontId="6" fillId="0" borderId="15" xfId="0" applyFont="1" applyFill="1" applyBorder="1" applyAlignment="1">
      <alignment horizontal="center" vertical="center"/>
    </xf>
    <xf numFmtId="43" fontId="0" fillId="0" borderId="0" xfId="0" applyNumberFormat="1" applyBorder="1"/>
    <xf numFmtId="43" fontId="8" fillId="5" borderId="6" xfId="0" applyNumberFormat="1" applyFont="1" applyFill="1" applyBorder="1" applyAlignment="1">
      <alignment horizontal="center" vertical="center"/>
    </xf>
    <xf numFmtId="44" fontId="7" fillId="0" borderId="0" xfId="0" applyNumberFormat="1" applyFont="1"/>
    <xf numFmtId="9" fontId="7" fillId="0" borderId="3" xfId="2" applyFont="1" applyBorder="1" applyAlignment="1">
      <alignment horizontal="center" vertical="center"/>
    </xf>
    <xf numFmtId="43" fontId="0" fillId="0" borderId="15" xfId="0" applyNumberFormat="1" applyBorder="1"/>
    <xf numFmtId="0" fontId="2" fillId="0" borderId="47" xfId="0" applyFont="1" applyBorder="1" applyAlignment="1">
      <alignment horizontal="center" vertical="center"/>
    </xf>
    <xf numFmtId="0" fontId="7" fillId="6" borderId="49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8" xfId="0" applyFont="1" applyBorder="1" applyAlignment="1">
      <alignment horizontal="left" vertical="center" wrapText="1"/>
    </xf>
    <xf numFmtId="0" fontId="7" fillId="0" borderId="47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64" fontId="0" fillId="6" borderId="45" xfId="3" applyNumberFormat="1" applyFont="1" applyFill="1" applyBorder="1"/>
    <xf numFmtId="164" fontId="0" fillId="6" borderId="26" xfId="3" applyNumberFormat="1" applyFont="1" applyFill="1" applyBorder="1"/>
    <xf numFmtId="164" fontId="0" fillId="0" borderId="26" xfId="3" applyNumberFormat="1" applyFont="1" applyBorder="1"/>
    <xf numFmtId="164" fontId="0" fillId="0" borderId="50" xfId="3" applyNumberFormat="1" applyFont="1" applyBorder="1" applyAlignment="1">
      <alignment vertical="center"/>
    </xf>
    <xf numFmtId="164" fontId="0" fillId="0" borderId="24" xfId="3" applyNumberFormat="1" applyFont="1" applyBorder="1"/>
    <xf numFmtId="0" fontId="2" fillId="0" borderId="48" xfId="0" applyFont="1" applyBorder="1" applyAlignment="1">
      <alignment horizontal="center" vertical="center" wrapText="1"/>
    </xf>
    <xf numFmtId="164" fontId="0" fillId="6" borderId="51" xfId="3" applyNumberFormat="1" applyFont="1" applyFill="1" applyBorder="1" applyAlignment="1">
      <alignment horizontal="center" vertical="center"/>
    </xf>
    <xf numFmtId="164" fontId="0" fillId="6" borderId="52" xfId="3" applyNumberFormat="1" applyFont="1" applyFill="1" applyBorder="1" applyAlignment="1">
      <alignment horizontal="center" vertical="center"/>
    </xf>
    <xf numFmtId="164" fontId="0" fillId="0" borderId="52" xfId="3" applyNumberFormat="1" applyFont="1" applyBorder="1" applyAlignment="1">
      <alignment horizontal="center" vertical="center"/>
    </xf>
    <xf numFmtId="164" fontId="0" fillId="0" borderId="53" xfId="3" applyNumberFormat="1" applyFont="1" applyBorder="1" applyAlignment="1">
      <alignment horizontal="center" vertical="center"/>
    </xf>
    <xf numFmtId="164" fontId="0" fillId="0" borderId="48" xfId="3" applyNumberFormat="1" applyFont="1" applyBorder="1" applyAlignment="1">
      <alignment horizontal="center"/>
    </xf>
    <xf numFmtId="43" fontId="0" fillId="0" borderId="0" xfId="3" applyFont="1" applyAlignment="1">
      <alignment horizontal="center"/>
    </xf>
    <xf numFmtId="164" fontId="0" fillId="0" borderId="0" xfId="3" applyNumberFormat="1" applyFont="1" applyAlignment="1">
      <alignment horizontal="center"/>
    </xf>
    <xf numFmtId="0" fontId="10" fillId="0" borderId="3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64" fontId="11" fillId="0" borderId="3" xfId="3" applyNumberFormat="1" applyFont="1" applyBorder="1" applyAlignment="1">
      <alignment horizontal="center" vertical="center"/>
    </xf>
    <xf numFmtId="164" fontId="11" fillId="0" borderId="20" xfId="3" applyNumberFormat="1" applyFont="1" applyBorder="1" applyAlignment="1">
      <alignment horizontal="center" vertical="center"/>
    </xf>
    <xf numFmtId="164" fontId="12" fillId="0" borderId="15" xfId="3" applyNumberFormat="1" applyFont="1" applyBorder="1" applyAlignment="1">
      <alignment horizontal="center" vertical="center"/>
    </xf>
    <xf numFmtId="164" fontId="11" fillId="0" borderId="2" xfId="3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164" fontId="11" fillId="0" borderId="16" xfId="3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164" fontId="11" fillId="0" borderId="4" xfId="3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4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/>
    </xf>
    <xf numFmtId="164" fontId="0" fillId="3" borderId="3" xfId="3" applyNumberFormat="1" applyFont="1" applyFill="1" applyBorder="1" applyAlignment="1">
      <alignment horizontal="center" vertical="center"/>
    </xf>
    <xf numFmtId="164" fontId="0" fillId="3" borderId="10" xfId="3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164" fontId="0" fillId="3" borderId="4" xfId="3" applyNumberFormat="1" applyFont="1" applyFill="1" applyBorder="1" applyAlignment="1">
      <alignment horizontal="center" vertical="center"/>
    </xf>
    <xf numFmtId="164" fontId="0" fillId="3" borderId="56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4" fillId="0" borderId="55" xfId="3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9" fontId="0" fillId="0" borderId="0" xfId="2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10" fillId="0" borderId="8" xfId="0" applyFont="1" applyFill="1" applyBorder="1" applyAlignment="1">
      <alignment vertical="center"/>
    </xf>
    <xf numFmtId="164" fontId="0" fillId="8" borderId="24" xfId="3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20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9" fontId="0" fillId="0" borderId="40" xfId="2" applyFont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9" fontId="0" fillId="0" borderId="58" xfId="2" applyFont="1" applyBorder="1" applyAlignment="1">
      <alignment vertical="center"/>
    </xf>
    <xf numFmtId="9" fontId="0" fillId="0" borderId="0" xfId="2" applyFont="1" applyAlignment="1">
      <alignment horizontal="center" vertical="center"/>
    </xf>
    <xf numFmtId="43" fontId="23" fillId="0" borderId="0" xfId="24" applyFont="1" applyFill="1" applyAlignment="1">
      <alignment vertical="center"/>
    </xf>
    <xf numFmtId="10" fontId="0" fillId="0" borderId="0" xfId="2" applyNumberFormat="1" applyFont="1" applyAlignment="1">
      <alignment vertical="center"/>
    </xf>
    <xf numFmtId="17" fontId="4" fillId="0" borderId="15" xfId="0" applyNumberFormat="1" applyFont="1" applyBorder="1" applyAlignment="1">
      <alignment horizontal="center" vertical="center"/>
    </xf>
    <xf numFmtId="43" fontId="24" fillId="0" borderId="61" xfId="24" applyFont="1" applyFill="1" applyBorder="1" applyAlignment="1">
      <alignment vertical="center"/>
    </xf>
    <xf numFmtId="43" fontId="4" fillId="0" borderId="15" xfId="0" applyNumberFormat="1" applyFont="1" applyBorder="1" applyAlignment="1">
      <alignment horizontal="center" vertical="center"/>
    </xf>
    <xf numFmtId="43" fontId="23" fillId="0" borderId="61" xfId="24" applyFont="1" applyFill="1" applyBorder="1" applyAlignment="1">
      <alignment vertical="center"/>
    </xf>
    <xf numFmtId="0" fontId="23" fillId="0" borderId="0" xfId="0" applyFont="1" applyAlignment="1">
      <alignment vertical="center"/>
    </xf>
    <xf numFmtId="165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3" fontId="23" fillId="0" borderId="0" xfId="0" applyNumberFormat="1" applyFont="1" applyAlignment="1">
      <alignment vertical="center"/>
    </xf>
    <xf numFmtId="43" fontId="27" fillId="0" borderId="0" xfId="24" quotePrefix="1" applyFont="1" applyFill="1" applyAlignment="1">
      <alignment horizontal="right" vertical="center" wrapText="1"/>
    </xf>
    <xf numFmtId="43" fontId="24" fillId="8" borderId="61" xfId="24" quotePrefix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1" fillId="0" borderId="12" xfId="25" applyFont="1" applyBorder="1" applyAlignment="1">
      <alignment vertical="center"/>
    </xf>
    <xf numFmtId="0" fontId="4" fillId="0" borderId="12" xfId="25" applyFont="1" applyBorder="1" applyAlignment="1">
      <alignment vertical="center"/>
    </xf>
    <xf numFmtId="43" fontId="24" fillId="0" borderId="62" xfId="24" applyFont="1" applyFill="1" applyBorder="1" applyAlignment="1">
      <alignment vertical="center"/>
    </xf>
    <xf numFmtId="43" fontId="23" fillId="0" borderId="62" xfId="24" applyFont="1" applyFill="1" applyBorder="1" applyAlignment="1">
      <alignment vertical="center"/>
    </xf>
    <xf numFmtId="43" fontId="23" fillId="0" borderId="63" xfId="24" applyFont="1" applyFill="1" applyBorder="1" applyAlignment="1">
      <alignment vertical="center"/>
    </xf>
  </cellXfs>
  <cellStyles count="26">
    <cellStyle name="Moeda" xfId="1" builtinId="4"/>
    <cellStyle name="Moeda 2" xfId="5"/>
    <cellStyle name="Moeda 3" xfId="12"/>
    <cellStyle name="Moeda 4 2" xfId="10"/>
    <cellStyle name="Normal" xfId="0" builtinId="0"/>
    <cellStyle name="Normal 2" xfId="16"/>
    <cellStyle name="Normal 2 2 2" xfId="13"/>
    <cellStyle name="Normal 4" xfId="25"/>
    <cellStyle name="Normal 5" xfId="11"/>
    <cellStyle name="Normal 6" xfId="7"/>
    <cellStyle name="Normal 7" xfId="14"/>
    <cellStyle name="Normal 8" xfId="9"/>
    <cellStyle name="Normal 9" xfId="8"/>
    <cellStyle name="Porcentagem" xfId="2" builtinId="5"/>
    <cellStyle name="Porcentagem 2" xfId="18"/>
    <cellStyle name="Porcentagem 3" xfId="23"/>
    <cellStyle name="Porcentagem 4 2" xfId="17"/>
    <cellStyle name="S1" xfId="19"/>
    <cellStyle name="S10" xfId="22"/>
    <cellStyle name="S2" xfId="20"/>
    <cellStyle name="S5" xfId="21"/>
    <cellStyle name="TableStyleLight1" xfId="6"/>
    <cellStyle name="TableStyleLight1 2" xfId="15"/>
    <cellStyle name="Vírgula" xfId="3" builtinId="3"/>
    <cellStyle name="Vírgula 2" xfId="4"/>
    <cellStyle name="Vírgula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H34" sqref="H34"/>
    </sheetView>
  </sheetViews>
  <sheetFormatPr defaultColWidth="8.6640625" defaultRowHeight="14.4" x14ac:dyDescent="0.3"/>
  <cols>
    <col min="1" max="1" width="3.6640625" customWidth="1"/>
    <col min="2" max="2" width="27" bestFit="1" customWidth="1"/>
    <col min="3" max="3" width="23.44140625" customWidth="1"/>
    <col min="4" max="4" width="15.6640625" style="3" hidden="1" customWidth="1"/>
    <col min="5" max="5" width="23.44140625" style="3" bestFit="1" customWidth="1"/>
    <col min="6" max="6" width="7.109375" style="3" bestFit="1" customWidth="1"/>
    <col min="7" max="7" width="15.6640625" hidden="1" customWidth="1"/>
    <col min="8" max="8" width="24.44140625" style="2" bestFit="1" customWidth="1"/>
    <col min="9" max="9" width="13.6640625" bestFit="1" customWidth="1"/>
    <col min="10" max="10" width="14.6640625" bestFit="1" customWidth="1"/>
    <col min="11" max="13" width="13.6640625" bestFit="1" customWidth="1"/>
  </cols>
  <sheetData>
    <row r="1" spans="1:10" ht="15" thickBot="1" x14ac:dyDescent="0.35"/>
    <row r="2" spans="1:10" ht="15" thickBot="1" x14ac:dyDescent="0.35">
      <c r="B2" s="215" t="s">
        <v>32</v>
      </c>
      <c r="C2" s="216"/>
      <c r="D2" s="216"/>
      <c r="E2" s="216"/>
      <c r="F2" s="216"/>
      <c r="G2" s="216"/>
      <c r="H2" s="216"/>
      <c r="I2" s="217"/>
    </row>
    <row r="3" spans="1:10" s="3" customFormat="1" ht="15" thickBot="1" x14ac:dyDescent="0.35">
      <c r="B3" s="40" t="s">
        <v>1</v>
      </c>
      <c r="C3" s="41" t="s">
        <v>2</v>
      </c>
      <c r="D3" s="42"/>
      <c r="E3" s="59" t="s">
        <v>30</v>
      </c>
      <c r="F3" s="43" t="s">
        <v>3</v>
      </c>
      <c r="G3" s="3" t="s">
        <v>0</v>
      </c>
      <c r="H3" s="44" t="s">
        <v>38</v>
      </c>
      <c r="I3" s="45" t="s">
        <v>4</v>
      </c>
    </row>
    <row r="4" spans="1:10" x14ac:dyDescent="0.3">
      <c r="A4" s="4">
        <v>1</v>
      </c>
      <c r="B4" s="90" t="s">
        <v>20</v>
      </c>
      <c r="C4" s="9">
        <v>504</v>
      </c>
      <c r="D4" s="11">
        <v>288.56</v>
      </c>
      <c r="E4" s="14">
        <f>C4*D4</f>
        <v>145434.23999999999</v>
      </c>
      <c r="F4" s="7">
        <f t="shared" ref="F4:F12" si="0">E4/G4</f>
        <v>0.11864368161030128</v>
      </c>
      <c r="G4" s="1">
        <v>1225806.8700000001</v>
      </c>
      <c r="H4" s="16">
        <v>117677.65</v>
      </c>
      <c r="I4" s="19">
        <f t="shared" ref="I4:I12" si="1">H4-E4</f>
        <v>-27756.589999999997</v>
      </c>
    </row>
    <row r="5" spans="1:10" x14ac:dyDescent="0.3">
      <c r="A5" s="5">
        <v>2</v>
      </c>
      <c r="B5" s="91" t="s">
        <v>21</v>
      </c>
      <c r="C5" s="10">
        <v>125</v>
      </c>
      <c r="D5" s="12">
        <v>288.56</v>
      </c>
      <c r="E5" s="15">
        <f t="shared" ref="E5:E12" si="2">C5*D5</f>
        <v>36070</v>
      </c>
      <c r="F5" s="8">
        <f t="shared" si="0"/>
        <v>2.9425516272396153E-2</v>
      </c>
      <c r="G5" s="1">
        <v>1225806.8700000001</v>
      </c>
      <c r="H5" s="17">
        <v>31075.72</v>
      </c>
      <c r="I5" s="19">
        <f t="shared" si="1"/>
        <v>-4994.2799999999988</v>
      </c>
    </row>
    <row r="6" spans="1:10" x14ac:dyDescent="0.3">
      <c r="A6" s="5">
        <v>3</v>
      </c>
      <c r="B6" s="91" t="s">
        <v>22</v>
      </c>
      <c r="C6" s="10">
        <v>1196</v>
      </c>
      <c r="D6" s="12">
        <v>288.56</v>
      </c>
      <c r="E6" s="15">
        <f t="shared" si="2"/>
        <v>345117.76</v>
      </c>
      <c r="F6" s="8">
        <f t="shared" si="0"/>
        <v>0.28154333969428641</v>
      </c>
      <c r="G6" s="1">
        <v>1225806.8700000001</v>
      </c>
      <c r="H6" s="17">
        <v>290000</v>
      </c>
      <c r="I6" s="19">
        <f t="shared" si="1"/>
        <v>-55117.760000000009</v>
      </c>
    </row>
    <row r="7" spans="1:10" x14ac:dyDescent="0.3">
      <c r="A7" s="5">
        <v>4</v>
      </c>
      <c r="B7" s="91" t="s">
        <v>23</v>
      </c>
      <c r="C7" s="10">
        <v>617</v>
      </c>
      <c r="D7" s="12">
        <v>288.56</v>
      </c>
      <c r="E7" s="15">
        <f t="shared" si="2"/>
        <v>178041.52</v>
      </c>
      <c r="F7" s="8">
        <f t="shared" si="0"/>
        <v>0.14524434832054742</v>
      </c>
      <c r="G7" s="1">
        <v>1225806.8700000001</v>
      </c>
      <c r="H7" s="17">
        <v>171733</v>
      </c>
      <c r="I7" s="19">
        <f t="shared" si="1"/>
        <v>-6308.5199999999895</v>
      </c>
    </row>
    <row r="8" spans="1:10" x14ac:dyDescent="0.3">
      <c r="A8" s="5">
        <v>5</v>
      </c>
      <c r="B8" s="91" t="s">
        <v>24</v>
      </c>
      <c r="C8" s="10">
        <v>762</v>
      </c>
      <c r="D8" s="12">
        <v>288.56</v>
      </c>
      <c r="E8" s="15">
        <f t="shared" si="2"/>
        <v>219882.72</v>
      </c>
      <c r="F8" s="8">
        <f t="shared" si="0"/>
        <v>0.17937794719652694</v>
      </c>
      <c r="G8" s="1">
        <v>1225806.8700000001</v>
      </c>
      <c r="H8" s="17">
        <v>170000</v>
      </c>
      <c r="I8" s="19">
        <f t="shared" si="1"/>
        <v>-49882.720000000001</v>
      </c>
    </row>
    <row r="9" spans="1:10" x14ac:dyDescent="0.3">
      <c r="A9" s="5">
        <v>6</v>
      </c>
      <c r="B9" s="91" t="s">
        <v>25</v>
      </c>
      <c r="C9" s="10">
        <v>161</v>
      </c>
      <c r="D9" s="12">
        <v>288.56</v>
      </c>
      <c r="E9" s="15">
        <f t="shared" si="2"/>
        <v>46458.16</v>
      </c>
      <c r="F9" s="8">
        <f t="shared" si="0"/>
        <v>3.790006495884625E-2</v>
      </c>
      <c r="G9" s="1">
        <v>1225806.8700000001</v>
      </c>
      <c r="H9" s="17">
        <v>30000</v>
      </c>
      <c r="I9" s="19">
        <f t="shared" si="1"/>
        <v>-16458.160000000003</v>
      </c>
    </row>
    <row r="10" spans="1:10" x14ac:dyDescent="0.3">
      <c r="A10" s="5">
        <v>7</v>
      </c>
      <c r="B10" s="91" t="s">
        <v>26</v>
      </c>
      <c r="C10" s="10">
        <v>424</v>
      </c>
      <c r="D10" s="12">
        <v>288.56</v>
      </c>
      <c r="E10" s="15">
        <f t="shared" si="2"/>
        <v>122349.44</v>
      </c>
      <c r="F10" s="8">
        <f t="shared" si="0"/>
        <v>9.9811351195967762E-2</v>
      </c>
      <c r="G10" s="1">
        <v>1225806.8700000001</v>
      </c>
      <c r="H10" s="17">
        <v>199857</v>
      </c>
      <c r="I10" s="20">
        <f t="shared" si="1"/>
        <v>77507.56</v>
      </c>
    </row>
    <row r="11" spans="1:10" x14ac:dyDescent="0.3">
      <c r="A11" s="5">
        <v>8</v>
      </c>
      <c r="B11" s="91" t="s">
        <v>27</v>
      </c>
      <c r="C11" s="10">
        <v>352</v>
      </c>
      <c r="D11" s="12">
        <v>288.56</v>
      </c>
      <c r="E11" s="15">
        <f t="shared" si="2"/>
        <v>101573.12</v>
      </c>
      <c r="F11" s="8">
        <f t="shared" si="0"/>
        <v>8.2862253823067569E-2</v>
      </c>
      <c r="G11" s="1">
        <v>1225806.8700000001</v>
      </c>
      <c r="H11" s="17">
        <v>226815</v>
      </c>
      <c r="I11" s="20">
        <f t="shared" si="1"/>
        <v>125241.88</v>
      </c>
    </row>
    <row r="12" spans="1:10" ht="15" thickBot="1" x14ac:dyDescent="0.35">
      <c r="A12" s="6">
        <v>9</v>
      </c>
      <c r="B12" s="92" t="s">
        <v>28</v>
      </c>
      <c r="C12" s="26">
        <v>107</v>
      </c>
      <c r="D12" s="27">
        <v>288.56</v>
      </c>
      <c r="E12" s="28">
        <f t="shared" si="2"/>
        <v>30875.920000000002</v>
      </c>
      <c r="F12" s="29">
        <f t="shared" si="0"/>
        <v>2.5188241929171108E-2</v>
      </c>
      <c r="G12" s="1">
        <v>1225806.8700000001</v>
      </c>
      <c r="H12" s="30">
        <v>50000</v>
      </c>
      <c r="I12" s="31">
        <f t="shared" si="1"/>
        <v>19124.079999999998</v>
      </c>
    </row>
    <row r="13" spans="1:10" ht="15" thickBot="1" x14ac:dyDescent="0.35">
      <c r="B13" s="119"/>
      <c r="C13" s="51">
        <f>SUM(C4:C12)</f>
        <v>4248</v>
      </c>
      <c r="D13" s="52"/>
      <c r="E13" s="53">
        <f>SUM(E4:E12)</f>
        <v>1225802.8799999999</v>
      </c>
      <c r="F13" s="54">
        <f>SUM(F4:F12)</f>
        <v>0.99999674500111091</v>
      </c>
      <c r="G13" s="55"/>
      <c r="H13" s="56">
        <f>SUM(H4:H12)</f>
        <v>1287158.3700000001</v>
      </c>
      <c r="I13" s="121">
        <f>SUM(I4:I12)</f>
        <v>61355.490000000005</v>
      </c>
      <c r="J13" s="125"/>
    </row>
    <row r="14" spans="1:10" ht="15" thickBot="1" x14ac:dyDescent="0.35">
      <c r="B14" s="118"/>
      <c r="C14" s="46"/>
      <c r="D14" s="46"/>
      <c r="E14" s="47"/>
      <c r="F14" s="48"/>
      <c r="G14" s="49"/>
      <c r="H14" s="50"/>
      <c r="I14" s="120"/>
    </row>
    <row r="15" spans="1:10" ht="15.75" customHeight="1" thickBot="1" x14ac:dyDescent="0.35">
      <c r="B15" s="218" t="s">
        <v>31</v>
      </c>
      <c r="C15" s="219"/>
      <c r="D15" s="219"/>
      <c r="E15" s="219"/>
      <c r="F15" s="219"/>
      <c r="G15" s="219"/>
      <c r="H15" s="219"/>
      <c r="I15" s="220"/>
    </row>
    <row r="16" spans="1:10" ht="15" thickBot="1" x14ac:dyDescent="0.35">
      <c r="A16" s="3"/>
      <c r="B16" s="57" t="s">
        <v>1</v>
      </c>
      <c r="C16" s="23" t="s">
        <v>29</v>
      </c>
      <c r="D16" s="58"/>
      <c r="E16" s="59" t="s">
        <v>30</v>
      </c>
      <c r="F16" s="60" t="s">
        <v>3</v>
      </c>
      <c r="G16" s="32" t="s">
        <v>0</v>
      </c>
      <c r="H16" s="44" t="s">
        <v>38</v>
      </c>
      <c r="I16" s="33" t="s">
        <v>4</v>
      </c>
    </row>
    <row r="17" spans="1:13" x14ac:dyDescent="0.3">
      <c r="A17" s="4">
        <v>1</v>
      </c>
      <c r="B17" s="75" t="s">
        <v>20</v>
      </c>
      <c r="C17" s="62">
        <v>9155896</v>
      </c>
      <c r="D17" s="63"/>
      <c r="E17" s="11">
        <f>$E$26/$C$26*C17</f>
        <v>162649.93084402772</v>
      </c>
      <c r="F17" s="64">
        <f t="shared" ref="F17:F25" si="3">E17/G17</f>
        <v>0.13268805618949395</v>
      </c>
      <c r="G17" s="65">
        <v>1225806.8700000001</v>
      </c>
      <c r="H17" s="88">
        <v>117677.65</v>
      </c>
      <c r="I17" s="87">
        <f t="shared" ref="I17:I25" si="4">H17-E17</f>
        <v>-44972.280844027729</v>
      </c>
    </row>
    <row r="18" spans="1:13" x14ac:dyDescent="0.3">
      <c r="A18" s="5">
        <v>2</v>
      </c>
      <c r="B18" s="77" t="s">
        <v>21</v>
      </c>
      <c r="C18" s="24">
        <v>1772997.28</v>
      </c>
      <c r="D18" s="34"/>
      <c r="E18" s="12">
        <f t="shared" ref="E18:E25" si="5">$E$26/$C$26*C18</f>
        <v>31496.413347055193</v>
      </c>
      <c r="F18" s="38">
        <f t="shared" si="3"/>
        <v>2.5694433697418573E-2</v>
      </c>
      <c r="G18" s="36">
        <v>1225806.8700000001</v>
      </c>
      <c r="H18" s="89">
        <v>31075.72</v>
      </c>
      <c r="I18" s="19">
        <f t="shared" si="4"/>
        <v>-420.69334705519213</v>
      </c>
    </row>
    <row r="19" spans="1:13" x14ac:dyDescent="0.3">
      <c r="A19" s="5">
        <v>3</v>
      </c>
      <c r="B19" s="77" t="s">
        <v>22</v>
      </c>
      <c r="C19" s="24">
        <v>14960005.74</v>
      </c>
      <c r="D19" s="34"/>
      <c r="E19" s="12">
        <f t="shared" si="5"/>
        <v>265757.04868614255</v>
      </c>
      <c r="F19" s="38">
        <f t="shared" si="3"/>
        <v>0.21680172887768406</v>
      </c>
      <c r="G19" s="36">
        <v>1225806.8700000001</v>
      </c>
      <c r="H19" s="17">
        <v>290000</v>
      </c>
      <c r="I19" s="20">
        <f t="shared" si="4"/>
        <v>24242.951313857455</v>
      </c>
    </row>
    <row r="20" spans="1:13" x14ac:dyDescent="0.3">
      <c r="A20" s="5">
        <v>4</v>
      </c>
      <c r="B20" s="77" t="s">
        <v>23</v>
      </c>
      <c r="C20" s="24">
        <v>8889300</v>
      </c>
      <c r="D20" s="34"/>
      <c r="E20" s="12">
        <f t="shared" si="5"/>
        <v>157913.98572589899</v>
      </c>
      <c r="F20" s="38">
        <f t="shared" si="3"/>
        <v>0.12882452333286318</v>
      </c>
      <c r="G20" s="36">
        <v>1225806.8700000001</v>
      </c>
      <c r="H20" s="17">
        <v>171733</v>
      </c>
      <c r="I20" s="20">
        <f t="shared" si="4"/>
        <v>13819.014274101006</v>
      </c>
    </row>
    <row r="21" spans="1:13" x14ac:dyDescent="0.3">
      <c r="A21" s="5">
        <v>5</v>
      </c>
      <c r="B21" s="77" t="s">
        <v>24</v>
      </c>
      <c r="C21" s="24">
        <v>9276590</v>
      </c>
      <c r="D21" s="34"/>
      <c r="E21" s="12">
        <f t="shared" si="5"/>
        <v>164793.9996225819</v>
      </c>
      <c r="F21" s="38">
        <f t="shared" si="3"/>
        <v>0.13443716433289518</v>
      </c>
      <c r="G21" s="36">
        <v>1225806.8700000001</v>
      </c>
      <c r="H21" s="17">
        <v>170000</v>
      </c>
      <c r="I21" s="20">
        <f t="shared" si="4"/>
        <v>5206.000377418095</v>
      </c>
    </row>
    <row r="22" spans="1:13" x14ac:dyDescent="0.3">
      <c r="A22" s="5">
        <v>6</v>
      </c>
      <c r="B22" s="77" t="s">
        <v>25</v>
      </c>
      <c r="C22" s="24">
        <v>1500345</v>
      </c>
      <c r="D22" s="34"/>
      <c r="E22" s="12">
        <f t="shared" si="5"/>
        <v>26652.881432050206</v>
      </c>
      <c r="F22" s="38">
        <f t="shared" si="3"/>
        <v>2.1743132694345402E-2</v>
      </c>
      <c r="G22" s="36">
        <v>1225806.8700000001</v>
      </c>
      <c r="H22" s="17">
        <v>30000</v>
      </c>
      <c r="I22" s="20">
        <f t="shared" si="4"/>
        <v>3347.1185679497939</v>
      </c>
    </row>
    <row r="23" spans="1:13" x14ac:dyDescent="0.3">
      <c r="A23" s="5">
        <v>7</v>
      </c>
      <c r="B23" s="77" t="s">
        <v>26</v>
      </c>
      <c r="C23" s="24">
        <v>10118484.58</v>
      </c>
      <c r="D23" s="34"/>
      <c r="E23" s="12">
        <f t="shared" si="5"/>
        <v>179749.8373925786</v>
      </c>
      <c r="F23" s="38">
        <f t="shared" si="3"/>
        <v>0.14663797519145783</v>
      </c>
      <c r="G23" s="36">
        <v>1225806.8700000001</v>
      </c>
      <c r="H23" s="17">
        <v>199857</v>
      </c>
      <c r="I23" s="20">
        <f t="shared" si="4"/>
        <v>20107.1626074214</v>
      </c>
    </row>
    <row r="24" spans="1:13" x14ac:dyDescent="0.3">
      <c r="A24" s="5">
        <v>8</v>
      </c>
      <c r="B24" s="77" t="s">
        <v>27</v>
      </c>
      <c r="C24" s="24">
        <v>12027563.039999999</v>
      </c>
      <c r="D24" s="34"/>
      <c r="E24" s="12">
        <f t="shared" si="5"/>
        <v>213663.66510477877</v>
      </c>
      <c r="F24" s="38">
        <f t="shared" si="3"/>
        <v>0.17430450940838565</v>
      </c>
      <c r="G24" s="36">
        <v>1225806.8700000001</v>
      </c>
      <c r="H24" s="17">
        <v>226815</v>
      </c>
      <c r="I24" s="20">
        <f t="shared" si="4"/>
        <v>13151.334895221225</v>
      </c>
    </row>
    <row r="25" spans="1:13" ht="15" thickBot="1" x14ac:dyDescent="0.35">
      <c r="A25" s="6">
        <v>9</v>
      </c>
      <c r="B25" s="80" t="s">
        <v>28</v>
      </c>
      <c r="C25" s="25">
        <v>1301760</v>
      </c>
      <c r="D25" s="35"/>
      <c r="E25" s="13">
        <f t="shared" si="5"/>
        <v>23125.117844886128</v>
      </c>
      <c r="F25" s="39">
        <f t="shared" si="3"/>
        <v>1.8865221276567104E-2</v>
      </c>
      <c r="G25" s="37">
        <v>1225806.8700000001</v>
      </c>
      <c r="H25" s="18">
        <v>50000</v>
      </c>
      <c r="I25" s="21">
        <f t="shared" si="4"/>
        <v>26874.882155113872</v>
      </c>
    </row>
    <row r="26" spans="1:13" x14ac:dyDescent="0.3">
      <c r="C26" s="66">
        <f>SUM(C17:C25)</f>
        <v>69002941.639999986</v>
      </c>
      <c r="D26" s="67"/>
      <c r="E26" s="68">
        <v>1225802.8799999999</v>
      </c>
      <c r="F26" s="69">
        <f>SUM(F17:F25)</f>
        <v>0.99999674500111102</v>
      </c>
      <c r="G26" s="70"/>
      <c r="H26" s="71">
        <f>SUM(H17:H25)</f>
        <v>1287158.3700000001</v>
      </c>
      <c r="I26" s="122">
        <f>SUM(I17:I25)</f>
        <v>61355.489999999932</v>
      </c>
    </row>
    <row r="27" spans="1:13" x14ac:dyDescent="0.3">
      <c r="B27" s="117" t="s">
        <v>6</v>
      </c>
    </row>
    <row r="28" spans="1:13" ht="15" thickBot="1" x14ac:dyDescent="0.35">
      <c r="B28" s="117"/>
    </row>
    <row r="29" spans="1:13" ht="17.399999999999999" thickBot="1" x14ac:dyDescent="0.35">
      <c r="B29" s="97"/>
      <c r="C29" s="97"/>
      <c r="D29" s="97"/>
      <c r="E29" s="97"/>
      <c r="F29" s="97"/>
      <c r="G29" s="97"/>
      <c r="I29" s="97"/>
      <c r="J29" s="97"/>
      <c r="K29" s="22"/>
      <c r="L29" s="22"/>
      <c r="M29" s="22"/>
    </row>
    <row r="30" spans="1:13" ht="15" thickBot="1" x14ac:dyDescent="0.35">
      <c r="B30" s="218" t="s">
        <v>37</v>
      </c>
      <c r="C30" s="219"/>
      <c r="D30" s="219"/>
      <c r="E30" s="219"/>
      <c r="F30" s="219"/>
      <c r="G30" s="219"/>
      <c r="H30" s="219"/>
      <c r="I30" s="219"/>
      <c r="J30" s="220"/>
    </row>
    <row r="31" spans="1:13" ht="15" thickBot="1" x14ac:dyDescent="0.35">
      <c r="A31" s="3"/>
      <c r="B31" s="57" t="s">
        <v>1</v>
      </c>
      <c r="C31" s="23" t="s">
        <v>5</v>
      </c>
      <c r="D31" s="93"/>
      <c r="E31" s="60" t="s">
        <v>39</v>
      </c>
      <c r="F31" s="60" t="s">
        <v>3</v>
      </c>
      <c r="G31" s="32" t="s">
        <v>0</v>
      </c>
      <c r="H31" s="61" t="s">
        <v>38</v>
      </c>
      <c r="I31" s="33" t="s">
        <v>4</v>
      </c>
      <c r="J31" s="96" t="s">
        <v>34</v>
      </c>
    </row>
    <row r="32" spans="1:13" ht="30" customHeight="1" x14ac:dyDescent="0.3">
      <c r="A32" s="4">
        <v>1</v>
      </c>
      <c r="B32" s="75" t="s">
        <v>33</v>
      </c>
      <c r="C32" s="62">
        <v>9155896</v>
      </c>
      <c r="D32" s="101"/>
      <c r="E32" s="14">
        <f>E4</f>
        <v>145434.23999999999</v>
      </c>
      <c r="F32" s="64">
        <f t="shared" ref="F32:F40" si="6">E32/G32</f>
        <v>0.11864368161030128</v>
      </c>
      <c r="G32" s="65">
        <v>1225806.8700000001</v>
      </c>
      <c r="H32" s="126">
        <v>125570.12</v>
      </c>
      <c r="I32" s="87">
        <f t="shared" ref="I32:I40" si="7">H32-E32</f>
        <v>-19864.119999999995</v>
      </c>
      <c r="J32" s="223" t="s">
        <v>2</v>
      </c>
    </row>
    <row r="33" spans="1:10" ht="15" thickBot="1" x14ac:dyDescent="0.35">
      <c r="A33" s="5">
        <v>2</v>
      </c>
      <c r="B33" s="113" t="s">
        <v>21</v>
      </c>
      <c r="C33" s="25">
        <v>1772997.28</v>
      </c>
      <c r="D33" s="103"/>
      <c r="E33" s="104">
        <f>E5</f>
        <v>36070</v>
      </c>
      <c r="F33" s="39">
        <f t="shared" si="6"/>
        <v>2.9425516272396153E-2</v>
      </c>
      <c r="G33" s="37">
        <v>1225806.8700000001</v>
      </c>
      <c r="H33" s="114">
        <v>31075.72</v>
      </c>
      <c r="I33" s="115">
        <f t="shared" si="7"/>
        <v>-4994.2799999999988</v>
      </c>
      <c r="J33" s="222"/>
    </row>
    <row r="34" spans="1:10" ht="30" customHeight="1" x14ac:dyDescent="0.3">
      <c r="A34" s="5">
        <v>3</v>
      </c>
      <c r="B34" s="105" t="s">
        <v>22</v>
      </c>
      <c r="C34" s="106">
        <v>14960005.74</v>
      </c>
      <c r="D34" s="107"/>
      <c r="E34" s="108">
        <v>290000</v>
      </c>
      <c r="F34" s="109">
        <f t="shared" si="6"/>
        <v>0.23657886662031841</v>
      </c>
      <c r="G34" s="110">
        <v>1225806.8700000001</v>
      </c>
      <c r="H34" s="111">
        <v>290000</v>
      </c>
      <c r="I34" s="112">
        <f t="shared" si="7"/>
        <v>0</v>
      </c>
      <c r="J34" s="221" t="s">
        <v>5</v>
      </c>
    </row>
    <row r="35" spans="1:10" x14ac:dyDescent="0.3">
      <c r="A35" s="5">
        <v>4</v>
      </c>
      <c r="B35" s="77" t="s">
        <v>23</v>
      </c>
      <c r="C35" s="24">
        <v>8889300</v>
      </c>
      <c r="D35" s="102"/>
      <c r="E35" s="15">
        <f>$E$42/$C$42*C35</f>
        <v>155522.11050238088</v>
      </c>
      <c r="F35" s="38">
        <f t="shared" si="6"/>
        <v>0.12687325736914892</v>
      </c>
      <c r="G35" s="36">
        <v>1225806.8700000001</v>
      </c>
      <c r="H35" s="17">
        <v>171733</v>
      </c>
      <c r="I35" s="20">
        <f t="shared" si="7"/>
        <v>16210.889497619122</v>
      </c>
      <c r="J35" s="221"/>
    </row>
    <row r="36" spans="1:10" x14ac:dyDescent="0.3">
      <c r="A36" s="5">
        <v>5</v>
      </c>
      <c r="B36" s="77" t="s">
        <v>24</v>
      </c>
      <c r="C36" s="24">
        <v>9276590</v>
      </c>
      <c r="D36" s="102"/>
      <c r="E36" s="15">
        <f t="shared" ref="E36:E40" si="8">$E$42/$C$42*C36</f>
        <v>162297.91491627929</v>
      </c>
      <c r="F36" s="38">
        <f t="shared" si="6"/>
        <v>0.13240088539908351</v>
      </c>
      <c r="G36" s="36">
        <v>1225806.8700000001</v>
      </c>
      <c r="H36" s="17">
        <v>170000</v>
      </c>
      <c r="I36" s="20">
        <f t="shared" si="7"/>
        <v>7702.0850837207108</v>
      </c>
      <c r="J36" s="221"/>
    </row>
    <row r="37" spans="1:10" x14ac:dyDescent="0.3">
      <c r="A37" s="5">
        <v>6</v>
      </c>
      <c r="B37" s="77" t="s">
        <v>25</v>
      </c>
      <c r="C37" s="24">
        <v>1500345</v>
      </c>
      <c r="D37" s="102"/>
      <c r="E37" s="15">
        <f t="shared" si="8"/>
        <v>26249.17832469313</v>
      </c>
      <c r="F37" s="38">
        <f t="shared" si="6"/>
        <v>2.1413796061277687E-2</v>
      </c>
      <c r="G37" s="36">
        <v>1225806.8700000001</v>
      </c>
      <c r="H37" s="17">
        <v>30000</v>
      </c>
      <c r="I37" s="20">
        <f t="shared" si="7"/>
        <v>3750.82167530687</v>
      </c>
      <c r="J37" s="221"/>
    </row>
    <row r="38" spans="1:10" x14ac:dyDescent="0.3">
      <c r="A38" s="5">
        <v>7</v>
      </c>
      <c r="B38" s="77" t="s">
        <v>26</v>
      </c>
      <c r="C38" s="24">
        <v>10118484.58</v>
      </c>
      <c r="D38" s="102"/>
      <c r="E38" s="15">
        <f t="shared" si="8"/>
        <v>177027.22114985398</v>
      </c>
      <c r="F38" s="38">
        <f t="shared" si="6"/>
        <v>0.14441689427785143</v>
      </c>
      <c r="G38" s="36">
        <v>1225806.8700000001</v>
      </c>
      <c r="H38" s="17">
        <v>199857</v>
      </c>
      <c r="I38" s="20">
        <f t="shared" si="7"/>
        <v>22829.778850146016</v>
      </c>
      <c r="J38" s="221"/>
    </row>
    <row r="39" spans="1:10" x14ac:dyDescent="0.3">
      <c r="A39" s="5">
        <v>8</v>
      </c>
      <c r="B39" s="77" t="s">
        <v>27</v>
      </c>
      <c r="C39" s="24">
        <v>12027563.039999999</v>
      </c>
      <c r="D39" s="102"/>
      <c r="E39" s="15">
        <f t="shared" si="8"/>
        <v>210427.36640469238</v>
      </c>
      <c r="F39" s="38">
        <f t="shared" si="6"/>
        <v>0.1716643718962779</v>
      </c>
      <c r="G39" s="36">
        <v>1225806.8700000001</v>
      </c>
      <c r="H39" s="17">
        <v>226815</v>
      </c>
      <c r="I39" s="20">
        <f t="shared" si="7"/>
        <v>16387.63359530762</v>
      </c>
      <c r="J39" s="221"/>
    </row>
    <row r="40" spans="1:10" ht="15" thickBot="1" x14ac:dyDescent="0.35">
      <c r="A40" s="6">
        <v>9</v>
      </c>
      <c r="B40" s="80" t="s">
        <v>28</v>
      </c>
      <c r="C40" s="25">
        <v>1301760</v>
      </c>
      <c r="D40" s="103"/>
      <c r="E40" s="104">
        <f t="shared" si="8"/>
        <v>22774.848702100204</v>
      </c>
      <c r="F40" s="39">
        <f t="shared" si="6"/>
        <v>1.8579475494455502E-2</v>
      </c>
      <c r="G40" s="37">
        <v>1225806.8700000001</v>
      </c>
      <c r="H40" s="18">
        <v>50000</v>
      </c>
      <c r="I40" s="21">
        <f t="shared" si="7"/>
        <v>27225.151297899796</v>
      </c>
      <c r="J40" s="222"/>
    </row>
    <row r="41" spans="1:10" x14ac:dyDescent="0.3">
      <c r="B41" s="100"/>
      <c r="C41" s="66">
        <f>SUM(C32:C40)</f>
        <v>69002941.639999986</v>
      </c>
      <c r="D41" s="67"/>
      <c r="E41" s="68">
        <f>E26</f>
        <v>1225802.8799999999</v>
      </c>
      <c r="F41" s="69">
        <f>SUM(F32:F40)</f>
        <v>0.9999967450011108</v>
      </c>
      <c r="G41" s="70"/>
      <c r="H41" s="71">
        <f>SUM(H32:H40)</f>
        <v>1295050.8399999999</v>
      </c>
      <c r="I41" s="122">
        <f>SUM(I32:I34)</f>
        <v>-24858.399999999994</v>
      </c>
    </row>
    <row r="42" spans="1:10" x14ac:dyDescent="0.3">
      <c r="A42" s="116">
        <v>1</v>
      </c>
      <c r="B42" s="98" t="s">
        <v>35</v>
      </c>
      <c r="C42" s="94">
        <f>SUM(C35:C40)</f>
        <v>43114042.619999997</v>
      </c>
      <c r="E42" s="95">
        <f>E41-SUM(E32:E34)</f>
        <v>754298.6399999999</v>
      </c>
      <c r="H42" s="99">
        <f>SUM(H35:H40)</f>
        <v>848405</v>
      </c>
      <c r="I42" s="123">
        <f>SUM(I35:I40)</f>
        <v>94106.360000000132</v>
      </c>
    </row>
    <row r="43" spans="1:10" x14ac:dyDescent="0.3">
      <c r="A43" s="116">
        <v>2</v>
      </c>
      <c r="B43" s="98" t="s">
        <v>36</v>
      </c>
      <c r="C43" s="94">
        <f>C41-C42</f>
        <v>25888899.019999988</v>
      </c>
      <c r="E43" s="95">
        <f>E41-E42</f>
        <v>471504.24</v>
      </c>
      <c r="H43" s="99">
        <f>H32+H33+H34</f>
        <v>446645.83999999997</v>
      </c>
      <c r="I43" s="122">
        <f>SUM(I41:I42)</f>
        <v>69247.960000000137</v>
      </c>
    </row>
    <row r="44" spans="1:10" x14ac:dyDescent="0.3">
      <c r="B44" s="117"/>
    </row>
  </sheetData>
  <mergeCells count="5">
    <mergeCell ref="B2:I2"/>
    <mergeCell ref="B15:I15"/>
    <mergeCell ref="J34:J40"/>
    <mergeCell ref="J32:J33"/>
    <mergeCell ref="B30:J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C16" sqref="C16"/>
    </sheetView>
  </sheetViews>
  <sheetFormatPr defaultColWidth="9.109375" defaultRowHeight="13.8" x14ac:dyDescent="0.3"/>
  <cols>
    <col min="1" max="1" width="17.6640625" style="74" customWidth="1"/>
    <col min="2" max="4" width="15.6640625" style="74" customWidth="1"/>
    <col min="5" max="6" width="16.33203125" style="74" customWidth="1"/>
    <col min="7" max="7" width="16.109375" style="74" customWidth="1"/>
    <col min="8" max="9" width="15.6640625" style="74" customWidth="1"/>
    <col min="10" max="10" width="15.44140625" style="74" customWidth="1"/>
    <col min="11" max="11" width="15.6640625" style="74" customWidth="1"/>
    <col min="12" max="12" width="16.109375" style="74" customWidth="1"/>
    <col min="13" max="13" width="16" style="74" customWidth="1"/>
    <col min="14" max="14" width="15.44140625" style="74" customWidth="1"/>
    <col min="15" max="15" width="17.44140625" style="74" customWidth="1"/>
    <col min="16" max="16384" width="9.109375" style="74"/>
  </cols>
  <sheetData>
    <row r="1" spans="1:15" ht="14.4" thickBot="1" x14ac:dyDescent="0.35"/>
    <row r="2" spans="1:15" ht="14.4" thickBot="1" x14ac:dyDescent="0.35">
      <c r="A2" s="72" t="s">
        <v>1</v>
      </c>
      <c r="B2" s="73" t="s">
        <v>7</v>
      </c>
      <c r="C2" s="73"/>
      <c r="D2" s="73" t="s">
        <v>17</v>
      </c>
      <c r="E2" s="73" t="s">
        <v>8</v>
      </c>
      <c r="F2" s="73" t="s">
        <v>9</v>
      </c>
      <c r="G2" s="73" t="s">
        <v>10</v>
      </c>
      <c r="H2" s="73" t="s">
        <v>11</v>
      </c>
      <c r="I2" s="73" t="s">
        <v>12</v>
      </c>
      <c r="J2" s="73" t="s">
        <v>18</v>
      </c>
      <c r="K2" s="73" t="s">
        <v>13</v>
      </c>
      <c r="L2" s="73" t="s">
        <v>14</v>
      </c>
      <c r="M2" s="73" t="s">
        <v>15</v>
      </c>
      <c r="N2" s="73" t="s">
        <v>16</v>
      </c>
      <c r="O2" s="124" t="s">
        <v>19</v>
      </c>
    </row>
    <row r="3" spans="1:15" x14ac:dyDescent="0.3">
      <c r="A3" s="75" t="s">
        <v>20</v>
      </c>
      <c r="B3" s="76">
        <v>9155896</v>
      </c>
      <c r="C3" s="76"/>
      <c r="D3" s="76">
        <v>9155896</v>
      </c>
      <c r="E3" s="76">
        <v>9155896</v>
      </c>
      <c r="F3" s="76">
        <v>9155896</v>
      </c>
      <c r="G3" s="76">
        <v>9155896</v>
      </c>
      <c r="H3" s="76">
        <v>9155896</v>
      </c>
      <c r="I3" s="76">
        <v>9155896</v>
      </c>
      <c r="J3" s="76">
        <v>9155896</v>
      </c>
      <c r="K3" s="76">
        <v>9155896</v>
      </c>
      <c r="L3" s="76">
        <v>9155896</v>
      </c>
      <c r="M3" s="76">
        <v>9155896</v>
      </c>
      <c r="N3" s="81">
        <v>9155896</v>
      </c>
      <c r="O3" s="84">
        <f>SUM(B3:N3)</f>
        <v>109870752</v>
      </c>
    </row>
    <row r="4" spans="1:15" x14ac:dyDescent="0.3">
      <c r="A4" s="77" t="s">
        <v>21</v>
      </c>
      <c r="B4" s="78">
        <v>1772997.28</v>
      </c>
      <c r="C4" s="78"/>
      <c r="D4" s="78">
        <v>1772997.28</v>
      </c>
      <c r="E4" s="78">
        <v>1772997.28</v>
      </c>
      <c r="F4" s="78">
        <v>1772997.28</v>
      </c>
      <c r="G4" s="78">
        <v>1772997.28</v>
      </c>
      <c r="H4" s="78">
        <v>1772997.28</v>
      </c>
      <c r="I4" s="78">
        <v>1772997.28</v>
      </c>
      <c r="J4" s="78">
        <v>1772997.28</v>
      </c>
      <c r="K4" s="78">
        <v>1772997.28</v>
      </c>
      <c r="L4" s="78">
        <v>1772997.28</v>
      </c>
      <c r="M4" s="78">
        <v>1772997.28</v>
      </c>
      <c r="N4" s="82">
        <v>1772997.28</v>
      </c>
      <c r="O4" s="85">
        <f>SUM(B4:N4)</f>
        <v>21275967.359999999</v>
      </c>
    </row>
    <row r="5" spans="1:15" x14ac:dyDescent="0.3">
      <c r="A5" s="77" t="s">
        <v>22</v>
      </c>
      <c r="B5" s="78">
        <v>14960005.74</v>
      </c>
      <c r="C5" s="78"/>
      <c r="D5" s="78">
        <v>14960005.74</v>
      </c>
      <c r="E5" s="78">
        <v>14960005.74</v>
      </c>
      <c r="F5" s="78">
        <v>14960005.74</v>
      </c>
      <c r="G5" s="78">
        <v>14960005.74</v>
      </c>
      <c r="H5" s="78">
        <v>14960005.74</v>
      </c>
      <c r="I5" s="78">
        <v>14960005.74</v>
      </c>
      <c r="J5" s="78">
        <v>14960005.74</v>
      </c>
      <c r="K5" s="78">
        <v>14960005.74</v>
      </c>
      <c r="L5" s="78">
        <v>14960005.74</v>
      </c>
      <c r="M5" s="78">
        <v>14960005.74</v>
      </c>
      <c r="N5" s="82">
        <v>14960005.74</v>
      </c>
      <c r="O5" s="85">
        <f>SUM(B5:N5)</f>
        <v>179520068.88000003</v>
      </c>
    </row>
    <row r="6" spans="1:15" x14ac:dyDescent="0.3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82"/>
      <c r="O6" s="85"/>
    </row>
    <row r="7" spans="1:15" x14ac:dyDescent="0.3">
      <c r="A7" s="77" t="s">
        <v>23</v>
      </c>
      <c r="B7" s="78">
        <v>8889300</v>
      </c>
      <c r="C7" s="128">
        <f>B7/$B$13</f>
        <v>0.24156702939785146</v>
      </c>
      <c r="D7" s="78">
        <v>8889300</v>
      </c>
      <c r="E7" s="78">
        <v>8889300</v>
      </c>
      <c r="F7" s="78">
        <v>8889300</v>
      </c>
      <c r="G7" s="78">
        <v>8889300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82">
        <v>0</v>
      </c>
      <c r="O7" s="85">
        <f t="shared" ref="O7" si="0">SUM(B7:N7)</f>
        <v>44446500.241567031</v>
      </c>
    </row>
    <row r="8" spans="1:15" x14ac:dyDescent="0.3">
      <c r="A8" s="77" t="s">
        <v>24</v>
      </c>
      <c r="B8" s="78">
        <v>9276590</v>
      </c>
      <c r="C8" s="128">
        <f t="shared" ref="C8:C12" si="1">B8/$B$13</f>
        <v>0.25209164830097025</v>
      </c>
      <c r="D8" s="78">
        <v>9276590</v>
      </c>
      <c r="E8" s="78">
        <v>9276590</v>
      </c>
      <c r="F8" s="78">
        <v>9276590</v>
      </c>
      <c r="G8" s="78">
        <v>9276590</v>
      </c>
      <c r="H8" s="78">
        <v>9276590</v>
      </c>
      <c r="I8" s="78">
        <v>9276590</v>
      </c>
      <c r="J8" s="78">
        <v>9276590</v>
      </c>
      <c r="K8" s="78">
        <v>9276590</v>
      </c>
      <c r="L8" s="78">
        <v>9276590</v>
      </c>
      <c r="M8" s="78">
        <v>9276590</v>
      </c>
      <c r="N8" s="82">
        <v>0</v>
      </c>
      <c r="O8" s="85">
        <f>SUM(B8:N8)</f>
        <v>102042490.25209165</v>
      </c>
    </row>
    <row r="9" spans="1:15" x14ac:dyDescent="0.3">
      <c r="A9" s="77" t="s">
        <v>25</v>
      </c>
      <c r="B9" s="78">
        <v>1500345</v>
      </c>
      <c r="C9" s="128">
        <f t="shared" si="1"/>
        <v>4.077192632962319E-2</v>
      </c>
      <c r="D9" s="78">
        <v>1500345</v>
      </c>
      <c r="E9" s="78">
        <v>1500345</v>
      </c>
      <c r="F9" s="78">
        <v>1500345</v>
      </c>
      <c r="G9" s="78">
        <v>1500345</v>
      </c>
      <c r="H9" s="78">
        <v>1500345</v>
      </c>
      <c r="I9" s="78">
        <v>1500345</v>
      </c>
      <c r="J9" s="78">
        <v>1500345</v>
      </c>
      <c r="K9" s="78">
        <v>1500345</v>
      </c>
      <c r="L9" s="78">
        <v>1500345</v>
      </c>
      <c r="M9" s="78">
        <v>1500345</v>
      </c>
      <c r="N9" s="82">
        <v>1500345</v>
      </c>
      <c r="O9" s="85">
        <f t="shared" ref="O9" si="2">SUM(B9:N9)</f>
        <v>18004140.040771924</v>
      </c>
    </row>
    <row r="10" spans="1:15" x14ac:dyDescent="0.3">
      <c r="A10" s="77" t="s">
        <v>26</v>
      </c>
      <c r="B10" s="78">
        <v>7974730</v>
      </c>
      <c r="C10" s="128">
        <f t="shared" si="1"/>
        <v>0.21671355858728222</v>
      </c>
      <c r="D10" s="78">
        <v>8435340</v>
      </c>
      <c r="E10" s="78">
        <v>9378340</v>
      </c>
      <c r="F10" s="78">
        <v>9908605</v>
      </c>
      <c r="G10" s="78">
        <v>10715600</v>
      </c>
      <c r="H10" s="78">
        <v>10715600</v>
      </c>
      <c r="I10" s="78">
        <v>10715600</v>
      </c>
      <c r="J10" s="78">
        <v>10715600</v>
      </c>
      <c r="K10" s="78">
        <v>10715600</v>
      </c>
      <c r="L10" s="78">
        <v>10715600</v>
      </c>
      <c r="M10" s="78">
        <v>10715600</v>
      </c>
      <c r="N10" s="82">
        <v>10715600</v>
      </c>
      <c r="O10" s="85">
        <f>SUM(B10:N10)</f>
        <v>121421815.21671356</v>
      </c>
    </row>
    <row r="11" spans="1:15" x14ac:dyDescent="0.3">
      <c r="A11" s="77" t="s">
        <v>27</v>
      </c>
      <c r="B11" s="78">
        <v>7855757.0700000003</v>
      </c>
      <c r="C11" s="128">
        <f t="shared" si="1"/>
        <v>0.21348046517398103</v>
      </c>
      <c r="D11" s="78">
        <v>7855757</v>
      </c>
      <c r="E11" s="78">
        <v>9836228.4000000004</v>
      </c>
      <c r="F11" s="78">
        <v>11634880.369999999</v>
      </c>
      <c r="G11" s="78">
        <v>13393516.699999999</v>
      </c>
      <c r="H11" s="78">
        <v>13393516.699999999</v>
      </c>
      <c r="I11" s="78">
        <v>13393516.699999999</v>
      </c>
      <c r="J11" s="78">
        <v>13393516.699999999</v>
      </c>
      <c r="K11" s="78">
        <v>13393516.699999999</v>
      </c>
      <c r="L11" s="78">
        <v>13393516.699999999</v>
      </c>
      <c r="M11" s="78">
        <v>13393516.699999999</v>
      </c>
      <c r="N11" s="82">
        <v>13393516.699999999</v>
      </c>
      <c r="O11" s="85">
        <f>SUM(B11:N11)</f>
        <v>144330756.65348047</v>
      </c>
    </row>
    <row r="12" spans="1:15" ht="14.4" thickBot="1" x14ac:dyDescent="0.35">
      <c r="A12" s="80" t="s">
        <v>28</v>
      </c>
      <c r="B12" s="79">
        <v>1301760</v>
      </c>
      <c r="C12" s="128">
        <f t="shared" si="1"/>
        <v>3.5375372210291828E-2</v>
      </c>
      <c r="D12" s="79">
        <v>1301760</v>
      </c>
      <c r="E12" s="79">
        <v>1301760</v>
      </c>
      <c r="F12" s="79">
        <v>1301760</v>
      </c>
      <c r="G12" s="79">
        <v>1301760</v>
      </c>
      <c r="H12" s="79">
        <v>1301760</v>
      </c>
      <c r="I12" s="79">
        <v>1301760</v>
      </c>
      <c r="J12" s="79">
        <v>1301760</v>
      </c>
      <c r="K12" s="79">
        <v>1301760</v>
      </c>
      <c r="L12" s="79">
        <v>1301760</v>
      </c>
      <c r="M12" s="79">
        <v>1301760</v>
      </c>
      <c r="N12" s="83">
        <v>1301760</v>
      </c>
      <c r="O12" s="86">
        <f>SUM(B12:N12)</f>
        <v>15621120.035375372</v>
      </c>
    </row>
    <row r="13" spans="1:15" x14ac:dyDescent="0.3">
      <c r="B13" s="127">
        <f>SUM(B7:B12)</f>
        <v>36798482.07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E11" sqref="E11"/>
    </sheetView>
  </sheetViews>
  <sheetFormatPr defaultColWidth="8.6640625" defaultRowHeight="14.4" x14ac:dyDescent="0.3"/>
  <cols>
    <col min="1" max="1" width="3.6640625" customWidth="1"/>
    <col min="2" max="2" width="27" bestFit="1" customWidth="1"/>
    <col min="3" max="3" width="23.44140625" customWidth="1"/>
    <col min="4" max="4" width="15.6640625" style="3" customWidth="1"/>
    <col min="5" max="5" width="23.44140625" style="3" bestFit="1" customWidth="1"/>
    <col min="6" max="6" width="7.109375" style="3" bestFit="1" customWidth="1"/>
    <col min="7" max="7" width="15.6640625" customWidth="1"/>
    <col min="8" max="8" width="24.44140625" style="2" bestFit="1" customWidth="1"/>
    <col min="9" max="9" width="13.6640625" bestFit="1" customWidth="1"/>
    <col min="10" max="10" width="14.6640625" bestFit="1" customWidth="1"/>
    <col min="11" max="13" width="13.6640625" bestFit="1" customWidth="1"/>
  </cols>
  <sheetData>
    <row r="1" spans="1:10" ht="15" thickBot="1" x14ac:dyDescent="0.35"/>
    <row r="2" spans="1:10" ht="15" thickBot="1" x14ac:dyDescent="0.35">
      <c r="B2" s="215" t="s">
        <v>32</v>
      </c>
      <c r="C2" s="216"/>
      <c r="D2" s="216"/>
      <c r="E2" s="216"/>
      <c r="F2" s="216"/>
      <c r="G2" s="216"/>
      <c r="H2" s="216"/>
      <c r="I2" s="217"/>
    </row>
    <row r="3" spans="1:10" s="3" customFormat="1" ht="15" thickBot="1" x14ac:dyDescent="0.35">
      <c r="B3" s="40" t="s">
        <v>1</v>
      </c>
      <c r="C3" s="41" t="s">
        <v>2</v>
      </c>
      <c r="D3" s="42"/>
      <c r="E3" s="59" t="s">
        <v>30</v>
      </c>
      <c r="F3" s="43" t="s">
        <v>3</v>
      </c>
      <c r="G3" s="3" t="s">
        <v>0</v>
      </c>
      <c r="H3" s="44" t="s">
        <v>38</v>
      </c>
      <c r="I3" s="45" t="s">
        <v>4</v>
      </c>
    </row>
    <row r="4" spans="1:10" x14ac:dyDescent="0.3">
      <c r="A4" s="4">
        <v>1</v>
      </c>
      <c r="B4" s="90" t="s">
        <v>20</v>
      </c>
      <c r="C4" s="9">
        <v>504</v>
      </c>
      <c r="D4" s="11">
        <v>288.56</v>
      </c>
      <c r="E4" s="14">
        <f t="shared" ref="E4:E12" si="0">C4*D4</f>
        <v>145434.23999999999</v>
      </c>
      <c r="F4" s="7">
        <f t="shared" ref="F4:F12" si="1">E4/G4</f>
        <v>0.11864368161030128</v>
      </c>
      <c r="G4" s="1">
        <v>1225806.8700000001</v>
      </c>
      <c r="H4" s="16">
        <v>117677.65</v>
      </c>
      <c r="I4" s="19">
        <f t="shared" ref="I4:I12" si="2">H4-E4</f>
        <v>-27756.589999999997</v>
      </c>
    </row>
    <row r="5" spans="1:10" x14ac:dyDescent="0.3">
      <c r="A5" s="5">
        <v>2</v>
      </c>
      <c r="B5" s="91" t="s">
        <v>21</v>
      </c>
      <c r="C5" s="10">
        <v>125</v>
      </c>
      <c r="D5" s="12">
        <v>288.56</v>
      </c>
      <c r="E5" s="15">
        <f t="shared" si="0"/>
        <v>36070</v>
      </c>
      <c r="F5" s="8">
        <f t="shared" si="1"/>
        <v>2.9425516272396153E-2</v>
      </c>
      <c r="G5" s="1">
        <v>1225806.8700000001</v>
      </c>
      <c r="H5" s="17">
        <v>31075.72</v>
      </c>
      <c r="I5" s="19">
        <f t="shared" si="2"/>
        <v>-4994.2799999999988</v>
      </c>
    </row>
    <row r="6" spans="1:10" x14ac:dyDescent="0.3">
      <c r="A6" s="5">
        <v>3</v>
      </c>
      <c r="B6" s="91" t="s">
        <v>22</v>
      </c>
      <c r="C6" s="10">
        <v>1196</v>
      </c>
      <c r="D6" s="12">
        <v>288.56</v>
      </c>
      <c r="E6" s="15">
        <f t="shared" si="0"/>
        <v>345117.76</v>
      </c>
      <c r="F6" s="8">
        <f t="shared" si="1"/>
        <v>0.28154333969428641</v>
      </c>
      <c r="G6" s="1">
        <v>1225806.8700000001</v>
      </c>
      <c r="H6" s="17">
        <v>290000</v>
      </c>
      <c r="I6" s="19">
        <f t="shared" si="2"/>
        <v>-55117.760000000009</v>
      </c>
    </row>
    <row r="7" spans="1:10" x14ac:dyDescent="0.3">
      <c r="A7" s="5">
        <v>4</v>
      </c>
      <c r="B7" s="91" t="s">
        <v>23</v>
      </c>
      <c r="C7" s="10">
        <v>617</v>
      </c>
      <c r="D7" s="12">
        <v>288.56</v>
      </c>
      <c r="E7" s="15">
        <f t="shared" si="0"/>
        <v>178041.52</v>
      </c>
      <c r="F7" s="8">
        <f t="shared" si="1"/>
        <v>0.14524434832054742</v>
      </c>
      <c r="G7" s="1">
        <v>1225806.8700000001</v>
      </c>
      <c r="H7" s="17">
        <v>171733</v>
      </c>
      <c r="I7" s="19">
        <f t="shared" si="2"/>
        <v>-6308.5199999999895</v>
      </c>
    </row>
    <row r="8" spans="1:10" x14ac:dyDescent="0.3">
      <c r="A8" s="5">
        <v>5</v>
      </c>
      <c r="B8" s="91" t="s">
        <v>24</v>
      </c>
      <c r="C8" s="10">
        <v>762</v>
      </c>
      <c r="D8" s="12">
        <v>288.56</v>
      </c>
      <c r="E8" s="15">
        <f t="shared" si="0"/>
        <v>219882.72</v>
      </c>
      <c r="F8" s="8">
        <f t="shared" si="1"/>
        <v>0.17937794719652694</v>
      </c>
      <c r="G8" s="1">
        <v>1225806.8700000001</v>
      </c>
      <c r="H8" s="17">
        <v>170000</v>
      </c>
      <c r="I8" s="19">
        <f t="shared" si="2"/>
        <v>-49882.720000000001</v>
      </c>
    </row>
    <row r="9" spans="1:10" x14ac:dyDescent="0.3">
      <c r="A9" s="5">
        <v>6</v>
      </c>
      <c r="B9" s="91" t="s">
        <v>25</v>
      </c>
      <c r="C9" s="10">
        <v>161</v>
      </c>
      <c r="D9" s="12">
        <v>288.56</v>
      </c>
      <c r="E9" s="15">
        <f t="shared" si="0"/>
        <v>46458.16</v>
      </c>
      <c r="F9" s="8">
        <f t="shared" si="1"/>
        <v>3.790006495884625E-2</v>
      </c>
      <c r="G9" s="1">
        <v>1225806.8700000001</v>
      </c>
      <c r="H9" s="17">
        <v>30000</v>
      </c>
      <c r="I9" s="19">
        <f t="shared" si="2"/>
        <v>-16458.160000000003</v>
      </c>
    </row>
    <row r="10" spans="1:10" x14ac:dyDescent="0.3">
      <c r="A10" s="5">
        <v>7</v>
      </c>
      <c r="B10" s="91" t="s">
        <v>26</v>
      </c>
      <c r="C10" s="10">
        <v>424</v>
      </c>
      <c r="D10" s="12">
        <v>288.56</v>
      </c>
      <c r="E10" s="15">
        <f t="shared" si="0"/>
        <v>122349.44</v>
      </c>
      <c r="F10" s="8">
        <f t="shared" si="1"/>
        <v>9.9811351195967762E-2</v>
      </c>
      <c r="G10" s="1">
        <v>1225806.8700000001</v>
      </c>
      <c r="H10" s="17">
        <v>199857</v>
      </c>
      <c r="I10" s="20">
        <f t="shared" si="2"/>
        <v>77507.56</v>
      </c>
    </row>
    <row r="11" spans="1:10" x14ac:dyDescent="0.3">
      <c r="A11" s="5">
        <v>8</v>
      </c>
      <c r="B11" s="91" t="s">
        <v>27</v>
      </c>
      <c r="C11" s="10">
        <v>352</v>
      </c>
      <c r="D11" s="12">
        <v>288.56</v>
      </c>
      <c r="E11" s="15">
        <f t="shared" si="0"/>
        <v>101573.12</v>
      </c>
      <c r="F11" s="8">
        <f t="shared" si="1"/>
        <v>8.2862253823067569E-2</v>
      </c>
      <c r="G11" s="1">
        <v>1225806.8700000001</v>
      </c>
      <c r="H11" s="17">
        <v>226815</v>
      </c>
      <c r="I11" s="20">
        <f t="shared" si="2"/>
        <v>125241.88</v>
      </c>
    </row>
    <row r="12" spans="1:10" ht="15" thickBot="1" x14ac:dyDescent="0.35">
      <c r="A12" s="6">
        <v>9</v>
      </c>
      <c r="B12" s="92" t="s">
        <v>28</v>
      </c>
      <c r="C12" s="26">
        <v>107</v>
      </c>
      <c r="D12" s="27">
        <v>288.56</v>
      </c>
      <c r="E12" s="28">
        <f t="shared" si="0"/>
        <v>30875.920000000002</v>
      </c>
      <c r="F12" s="29">
        <f t="shared" si="1"/>
        <v>2.5188241929171108E-2</v>
      </c>
      <c r="G12" s="1">
        <v>1225806.8700000001</v>
      </c>
      <c r="H12" s="30">
        <v>50000</v>
      </c>
      <c r="I12" s="31">
        <f t="shared" si="2"/>
        <v>19124.079999999998</v>
      </c>
    </row>
    <row r="13" spans="1:10" ht="15" thickBot="1" x14ac:dyDescent="0.35">
      <c r="B13" s="119"/>
      <c r="C13" s="51">
        <f>SUM(C4:C12)</f>
        <v>4248</v>
      </c>
      <c r="D13" s="52"/>
      <c r="E13" s="53">
        <f>SUM(E4:E12)</f>
        <v>1225802.8799999999</v>
      </c>
      <c r="F13" s="54">
        <f>SUM(F4:F12)</f>
        <v>0.99999674500111091</v>
      </c>
      <c r="G13" s="55"/>
      <c r="H13" s="56">
        <f>SUM(H4:H12)</f>
        <v>1287158.3700000001</v>
      </c>
      <c r="I13" s="129">
        <f>SUM(I4:I12)</f>
        <v>61355.490000000005</v>
      </c>
      <c r="J13" s="125"/>
    </row>
    <row r="14" spans="1:10" ht="15" hidden="1" thickBot="1" x14ac:dyDescent="0.35">
      <c r="B14" s="118"/>
      <c r="C14" s="46"/>
      <c r="D14" s="46"/>
      <c r="E14" s="47"/>
      <c r="F14" s="48"/>
      <c r="G14" s="49"/>
      <c r="H14" s="50"/>
      <c r="I14" s="120"/>
    </row>
    <row r="15" spans="1:10" ht="15.75" hidden="1" customHeight="1" thickBot="1" x14ac:dyDescent="0.35">
      <c r="B15" s="218" t="s">
        <v>31</v>
      </c>
      <c r="C15" s="219"/>
      <c r="D15" s="219"/>
      <c r="E15" s="219"/>
      <c r="F15" s="219"/>
      <c r="G15" s="219"/>
      <c r="H15" s="219"/>
      <c r="I15" s="220"/>
    </row>
    <row r="16" spans="1:10" ht="15" hidden="1" thickBot="1" x14ac:dyDescent="0.35">
      <c r="A16" s="3"/>
      <c r="B16" s="57" t="s">
        <v>1</v>
      </c>
      <c r="C16" s="23" t="s">
        <v>29</v>
      </c>
      <c r="D16" s="58"/>
      <c r="E16" s="59" t="s">
        <v>30</v>
      </c>
      <c r="F16" s="60" t="s">
        <v>3</v>
      </c>
      <c r="G16" s="32" t="s">
        <v>0</v>
      </c>
      <c r="H16" s="44" t="s">
        <v>38</v>
      </c>
      <c r="I16" s="33" t="s">
        <v>4</v>
      </c>
    </row>
    <row r="17" spans="1:13" hidden="1" x14ac:dyDescent="0.3">
      <c r="A17" s="4">
        <v>1</v>
      </c>
      <c r="B17" s="75" t="s">
        <v>20</v>
      </c>
      <c r="C17" s="62">
        <v>9155896</v>
      </c>
      <c r="D17" s="63"/>
      <c r="E17" s="11">
        <f t="shared" ref="E17:E25" si="3">$E$26/$C$26*C17</f>
        <v>162649.93084402772</v>
      </c>
      <c r="F17" s="64">
        <f t="shared" ref="F17:F25" si="4">E17/G17</f>
        <v>0.13268805618949395</v>
      </c>
      <c r="G17" s="65">
        <v>1225806.8700000001</v>
      </c>
      <c r="H17" s="88">
        <v>117677.65</v>
      </c>
      <c r="I17" s="87">
        <f t="shared" ref="I17:I25" si="5">H17-E17</f>
        <v>-44972.280844027729</v>
      </c>
    </row>
    <row r="18" spans="1:13" hidden="1" x14ac:dyDescent="0.3">
      <c r="A18" s="5">
        <v>2</v>
      </c>
      <c r="B18" s="77" t="s">
        <v>21</v>
      </c>
      <c r="C18" s="24">
        <v>1772997.28</v>
      </c>
      <c r="D18" s="34"/>
      <c r="E18" s="12">
        <f t="shared" si="3"/>
        <v>31496.413347055193</v>
      </c>
      <c r="F18" s="38">
        <f t="shared" si="4"/>
        <v>2.5694433697418573E-2</v>
      </c>
      <c r="G18" s="36">
        <v>1225806.8700000001</v>
      </c>
      <c r="H18" s="89">
        <v>31075.72</v>
      </c>
      <c r="I18" s="19">
        <f t="shared" si="5"/>
        <v>-420.69334705519213</v>
      </c>
    </row>
    <row r="19" spans="1:13" hidden="1" x14ac:dyDescent="0.3">
      <c r="A19" s="5">
        <v>3</v>
      </c>
      <c r="B19" s="77" t="s">
        <v>22</v>
      </c>
      <c r="C19" s="24">
        <v>14960005.74</v>
      </c>
      <c r="D19" s="34"/>
      <c r="E19" s="12">
        <f t="shared" si="3"/>
        <v>265757.04868614255</v>
      </c>
      <c r="F19" s="38">
        <f t="shared" si="4"/>
        <v>0.21680172887768406</v>
      </c>
      <c r="G19" s="36">
        <v>1225806.8700000001</v>
      </c>
      <c r="H19" s="17">
        <v>290000</v>
      </c>
      <c r="I19" s="20">
        <f t="shared" si="5"/>
        <v>24242.951313857455</v>
      </c>
    </row>
    <row r="20" spans="1:13" hidden="1" x14ac:dyDescent="0.3">
      <c r="A20" s="5">
        <v>4</v>
      </c>
      <c r="B20" s="77" t="s">
        <v>23</v>
      </c>
      <c r="C20" s="24">
        <v>8889300</v>
      </c>
      <c r="D20" s="34"/>
      <c r="E20" s="12">
        <f t="shared" si="3"/>
        <v>157913.98572589899</v>
      </c>
      <c r="F20" s="38">
        <f t="shared" si="4"/>
        <v>0.12882452333286318</v>
      </c>
      <c r="G20" s="36">
        <v>1225806.8700000001</v>
      </c>
      <c r="H20" s="17">
        <v>171733</v>
      </c>
      <c r="I20" s="20">
        <f t="shared" si="5"/>
        <v>13819.014274101006</v>
      </c>
    </row>
    <row r="21" spans="1:13" hidden="1" x14ac:dyDescent="0.3">
      <c r="A21" s="5">
        <v>5</v>
      </c>
      <c r="B21" s="77" t="s">
        <v>24</v>
      </c>
      <c r="C21" s="24">
        <v>9276590</v>
      </c>
      <c r="D21" s="34"/>
      <c r="E21" s="12">
        <f t="shared" si="3"/>
        <v>164793.9996225819</v>
      </c>
      <c r="F21" s="38">
        <f t="shared" si="4"/>
        <v>0.13443716433289518</v>
      </c>
      <c r="G21" s="36">
        <v>1225806.8700000001</v>
      </c>
      <c r="H21" s="17">
        <v>170000</v>
      </c>
      <c r="I21" s="20">
        <f t="shared" si="5"/>
        <v>5206.000377418095</v>
      </c>
    </row>
    <row r="22" spans="1:13" hidden="1" x14ac:dyDescent="0.3">
      <c r="A22" s="5">
        <v>6</v>
      </c>
      <c r="B22" s="77" t="s">
        <v>25</v>
      </c>
      <c r="C22" s="24">
        <v>1500345</v>
      </c>
      <c r="D22" s="34"/>
      <c r="E22" s="12">
        <f t="shared" si="3"/>
        <v>26652.881432050206</v>
      </c>
      <c r="F22" s="38">
        <f t="shared" si="4"/>
        <v>2.1743132694345402E-2</v>
      </c>
      <c r="G22" s="36">
        <v>1225806.8700000001</v>
      </c>
      <c r="H22" s="17">
        <v>30000</v>
      </c>
      <c r="I22" s="20">
        <f t="shared" si="5"/>
        <v>3347.1185679497939</v>
      </c>
    </row>
    <row r="23" spans="1:13" hidden="1" x14ac:dyDescent="0.3">
      <c r="A23" s="5">
        <v>7</v>
      </c>
      <c r="B23" s="77" t="s">
        <v>26</v>
      </c>
      <c r="C23" s="24">
        <v>10118484.58</v>
      </c>
      <c r="D23" s="34"/>
      <c r="E23" s="12">
        <f t="shared" si="3"/>
        <v>179749.8373925786</v>
      </c>
      <c r="F23" s="38">
        <f t="shared" si="4"/>
        <v>0.14663797519145783</v>
      </c>
      <c r="G23" s="36">
        <v>1225806.8700000001</v>
      </c>
      <c r="H23" s="17">
        <v>199857</v>
      </c>
      <c r="I23" s="20">
        <f t="shared" si="5"/>
        <v>20107.1626074214</v>
      </c>
    </row>
    <row r="24" spans="1:13" hidden="1" x14ac:dyDescent="0.3">
      <c r="A24" s="5">
        <v>8</v>
      </c>
      <c r="B24" s="77" t="s">
        <v>27</v>
      </c>
      <c r="C24" s="24">
        <v>12027563.039999999</v>
      </c>
      <c r="D24" s="34"/>
      <c r="E24" s="12">
        <f t="shared" si="3"/>
        <v>213663.66510477877</v>
      </c>
      <c r="F24" s="38">
        <f t="shared" si="4"/>
        <v>0.17430450940838565</v>
      </c>
      <c r="G24" s="36">
        <v>1225806.8700000001</v>
      </c>
      <c r="H24" s="17">
        <v>226815</v>
      </c>
      <c r="I24" s="20">
        <f t="shared" si="5"/>
        <v>13151.334895221225</v>
      </c>
    </row>
    <row r="25" spans="1:13" ht="15" hidden="1" thickBot="1" x14ac:dyDescent="0.35">
      <c r="A25" s="6">
        <v>9</v>
      </c>
      <c r="B25" s="80" t="s">
        <v>28</v>
      </c>
      <c r="C25" s="25">
        <v>1301760</v>
      </c>
      <c r="D25" s="35"/>
      <c r="E25" s="13">
        <f t="shared" si="3"/>
        <v>23125.117844886128</v>
      </c>
      <c r="F25" s="39">
        <f t="shared" si="4"/>
        <v>1.8865221276567104E-2</v>
      </c>
      <c r="G25" s="37">
        <v>1225806.8700000001</v>
      </c>
      <c r="H25" s="18">
        <v>50000</v>
      </c>
      <c r="I25" s="21">
        <f t="shared" si="5"/>
        <v>26874.882155113872</v>
      </c>
    </row>
    <row r="26" spans="1:13" hidden="1" x14ac:dyDescent="0.3">
      <c r="C26" s="66">
        <f>SUM(C17:C25)</f>
        <v>69002941.639999986</v>
      </c>
      <c r="D26" s="67"/>
      <c r="E26" s="68">
        <v>1225802.8799999999</v>
      </c>
      <c r="F26" s="69">
        <f>SUM(F17:F25)</f>
        <v>0.99999674500111102</v>
      </c>
      <c r="G26" s="70"/>
      <c r="H26" s="71">
        <f>SUM(H17:H25)</f>
        <v>1287158.3700000001</v>
      </c>
      <c r="I26" s="122">
        <f>SUM(I17:I25)</f>
        <v>61355.489999999932</v>
      </c>
    </row>
    <row r="27" spans="1:13" hidden="1" x14ac:dyDescent="0.3">
      <c r="B27" s="117" t="s">
        <v>6</v>
      </c>
    </row>
    <row r="28" spans="1:13" hidden="1" x14ac:dyDescent="0.3">
      <c r="B28" s="117"/>
    </row>
    <row r="29" spans="1:13" ht="17.399999999999999" hidden="1" thickBot="1" x14ac:dyDescent="0.35">
      <c r="B29" s="97"/>
      <c r="C29" s="97"/>
      <c r="D29" s="97"/>
      <c r="E29" s="97"/>
      <c r="F29" s="97"/>
      <c r="G29" s="97"/>
      <c r="I29" s="97"/>
      <c r="J29" s="97"/>
      <c r="K29" s="22"/>
      <c r="L29" s="22"/>
      <c r="M29" s="22"/>
    </row>
    <row r="30" spans="1:13" ht="15" hidden="1" thickBot="1" x14ac:dyDescent="0.35">
      <c r="B30" s="218" t="s">
        <v>37</v>
      </c>
      <c r="C30" s="219"/>
      <c r="D30" s="219"/>
      <c r="E30" s="219"/>
      <c r="F30" s="219"/>
      <c r="G30" s="219"/>
      <c r="H30" s="219"/>
      <c r="I30" s="219"/>
      <c r="J30" s="220"/>
    </row>
    <row r="31" spans="1:13" ht="15" hidden="1" thickBot="1" x14ac:dyDescent="0.35">
      <c r="A31" s="3"/>
      <c r="B31" s="57" t="s">
        <v>1</v>
      </c>
      <c r="C31" s="23" t="s">
        <v>5</v>
      </c>
      <c r="D31" s="93"/>
      <c r="E31" s="60" t="s">
        <v>39</v>
      </c>
      <c r="F31" s="60" t="s">
        <v>3</v>
      </c>
      <c r="G31" s="32" t="s">
        <v>0</v>
      </c>
      <c r="H31" s="61" t="s">
        <v>38</v>
      </c>
      <c r="I31" s="33" t="s">
        <v>4</v>
      </c>
      <c r="J31" s="96" t="s">
        <v>34</v>
      </c>
    </row>
    <row r="32" spans="1:13" ht="30" hidden="1" customHeight="1" x14ac:dyDescent="0.3">
      <c r="A32" s="4">
        <v>1</v>
      </c>
      <c r="B32" s="75" t="s">
        <v>33</v>
      </c>
      <c r="C32" s="62">
        <v>9155896</v>
      </c>
      <c r="D32" s="101"/>
      <c r="E32" s="14">
        <f>E4</f>
        <v>145434.23999999999</v>
      </c>
      <c r="F32" s="64">
        <f t="shared" ref="F32:F40" si="6">E32/G32</f>
        <v>0.11864368161030128</v>
      </c>
      <c r="G32" s="65">
        <v>1225806.8700000001</v>
      </c>
      <c r="H32" s="126">
        <v>125570.12</v>
      </c>
      <c r="I32" s="87">
        <f t="shared" ref="I32:I40" si="7">H32-E32</f>
        <v>-19864.119999999995</v>
      </c>
      <c r="J32" s="223" t="s">
        <v>2</v>
      </c>
    </row>
    <row r="33" spans="1:10" ht="15" hidden="1" thickBot="1" x14ac:dyDescent="0.35">
      <c r="A33" s="5">
        <v>2</v>
      </c>
      <c r="B33" s="113" t="s">
        <v>21</v>
      </c>
      <c r="C33" s="25">
        <v>1772997.28</v>
      </c>
      <c r="D33" s="103"/>
      <c r="E33" s="104">
        <f>E5</f>
        <v>36070</v>
      </c>
      <c r="F33" s="39">
        <f t="shared" si="6"/>
        <v>2.9425516272396153E-2</v>
      </c>
      <c r="G33" s="37">
        <v>1225806.8700000001</v>
      </c>
      <c r="H33" s="114">
        <v>31075.72</v>
      </c>
      <c r="I33" s="115">
        <f t="shared" si="7"/>
        <v>-4994.2799999999988</v>
      </c>
      <c r="J33" s="222"/>
    </row>
    <row r="34" spans="1:10" ht="30" hidden="1" customHeight="1" x14ac:dyDescent="0.3">
      <c r="A34" s="5">
        <v>3</v>
      </c>
      <c r="B34" s="105" t="s">
        <v>22</v>
      </c>
      <c r="C34" s="106">
        <v>14960005.74</v>
      </c>
      <c r="D34" s="107"/>
      <c r="E34" s="108">
        <v>290000</v>
      </c>
      <c r="F34" s="109">
        <f t="shared" si="6"/>
        <v>0.23657886662031841</v>
      </c>
      <c r="G34" s="110">
        <v>1225806.8700000001</v>
      </c>
      <c r="H34" s="111">
        <v>290000</v>
      </c>
      <c r="I34" s="112">
        <f t="shared" si="7"/>
        <v>0</v>
      </c>
      <c r="J34" s="221" t="s">
        <v>5</v>
      </c>
    </row>
    <row r="35" spans="1:10" hidden="1" x14ac:dyDescent="0.3">
      <c r="A35" s="5">
        <v>4</v>
      </c>
      <c r="B35" s="77" t="s">
        <v>23</v>
      </c>
      <c r="C35" s="24">
        <v>8889300</v>
      </c>
      <c r="D35" s="102"/>
      <c r="E35" s="15">
        <f t="shared" ref="E35:E40" si="8">$E$42/$C$42*C35</f>
        <v>155522.11050238088</v>
      </c>
      <c r="F35" s="38">
        <f t="shared" si="6"/>
        <v>0.12687325736914892</v>
      </c>
      <c r="G35" s="36">
        <v>1225806.8700000001</v>
      </c>
      <c r="H35" s="17">
        <v>171733</v>
      </c>
      <c r="I35" s="20">
        <f t="shared" si="7"/>
        <v>16210.889497619122</v>
      </c>
      <c r="J35" s="221"/>
    </row>
    <row r="36" spans="1:10" hidden="1" x14ac:dyDescent="0.3">
      <c r="A36" s="5">
        <v>5</v>
      </c>
      <c r="B36" s="77" t="s">
        <v>24</v>
      </c>
      <c r="C36" s="24">
        <v>9276590</v>
      </c>
      <c r="D36" s="102"/>
      <c r="E36" s="15">
        <f t="shared" si="8"/>
        <v>162297.91491627929</v>
      </c>
      <c r="F36" s="38">
        <f t="shared" si="6"/>
        <v>0.13240088539908351</v>
      </c>
      <c r="G36" s="36">
        <v>1225806.8700000001</v>
      </c>
      <c r="H36" s="17">
        <v>170000</v>
      </c>
      <c r="I36" s="20">
        <f t="shared" si="7"/>
        <v>7702.0850837207108</v>
      </c>
      <c r="J36" s="221"/>
    </row>
    <row r="37" spans="1:10" hidden="1" x14ac:dyDescent="0.3">
      <c r="A37" s="5">
        <v>6</v>
      </c>
      <c r="B37" s="77" t="s">
        <v>25</v>
      </c>
      <c r="C37" s="24">
        <v>1500345</v>
      </c>
      <c r="D37" s="102"/>
      <c r="E37" s="15">
        <f t="shared" si="8"/>
        <v>26249.17832469313</v>
      </c>
      <c r="F37" s="38">
        <f t="shared" si="6"/>
        <v>2.1413796061277687E-2</v>
      </c>
      <c r="G37" s="36">
        <v>1225806.8700000001</v>
      </c>
      <c r="H37" s="17">
        <v>30000</v>
      </c>
      <c r="I37" s="20">
        <f t="shared" si="7"/>
        <v>3750.82167530687</v>
      </c>
      <c r="J37" s="221"/>
    </row>
    <row r="38" spans="1:10" hidden="1" x14ac:dyDescent="0.3">
      <c r="A38" s="5">
        <v>7</v>
      </c>
      <c r="B38" s="77" t="s">
        <v>26</v>
      </c>
      <c r="C38" s="24">
        <v>10118484.58</v>
      </c>
      <c r="D38" s="102"/>
      <c r="E38" s="15">
        <f t="shared" si="8"/>
        <v>177027.22114985398</v>
      </c>
      <c r="F38" s="38">
        <f t="shared" si="6"/>
        <v>0.14441689427785143</v>
      </c>
      <c r="G38" s="36">
        <v>1225806.8700000001</v>
      </c>
      <c r="H38" s="17">
        <v>199857</v>
      </c>
      <c r="I38" s="20">
        <f t="shared" si="7"/>
        <v>22829.778850146016</v>
      </c>
      <c r="J38" s="221"/>
    </row>
    <row r="39" spans="1:10" hidden="1" x14ac:dyDescent="0.3">
      <c r="A39" s="5">
        <v>8</v>
      </c>
      <c r="B39" s="77" t="s">
        <v>27</v>
      </c>
      <c r="C39" s="24">
        <v>12027563.039999999</v>
      </c>
      <c r="D39" s="102"/>
      <c r="E39" s="15">
        <f t="shared" si="8"/>
        <v>210427.36640469238</v>
      </c>
      <c r="F39" s="38">
        <f t="shared" si="6"/>
        <v>0.1716643718962779</v>
      </c>
      <c r="G39" s="36">
        <v>1225806.8700000001</v>
      </c>
      <c r="H39" s="17">
        <v>226815</v>
      </c>
      <c r="I39" s="20">
        <f t="shared" si="7"/>
        <v>16387.63359530762</v>
      </c>
      <c r="J39" s="221"/>
    </row>
    <row r="40" spans="1:10" ht="15" hidden="1" thickBot="1" x14ac:dyDescent="0.35">
      <c r="A40" s="6">
        <v>9</v>
      </c>
      <c r="B40" s="80" t="s">
        <v>28</v>
      </c>
      <c r="C40" s="25">
        <v>1301760</v>
      </c>
      <c r="D40" s="103"/>
      <c r="E40" s="104">
        <f t="shared" si="8"/>
        <v>22774.848702100204</v>
      </c>
      <c r="F40" s="39">
        <f t="shared" si="6"/>
        <v>1.8579475494455502E-2</v>
      </c>
      <c r="G40" s="37">
        <v>1225806.8700000001</v>
      </c>
      <c r="H40" s="18">
        <v>50000</v>
      </c>
      <c r="I40" s="21">
        <f t="shared" si="7"/>
        <v>27225.151297899796</v>
      </c>
      <c r="J40" s="222"/>
    </row>
    <row r="41" spans="1:10" hidden="1" x14ac:dyDescent="0.3">
      <c r="B41" s="100"/>
      <c r="C41" s="66">
        <f>SUM(C32:C40)</f>
        <v>69002941.639999986</v>
      </c>
      <c r="D41" s="67"/>
      <c r="E41" s="68">
        <f>E26</f>
        <v>1225802.8799999999</v>
      </c>
      <c r="F41" s="69">
        <f>SUM(F32:F40)</f>
        <v>0.9999967450011108</v>
      </c>
      <c r="G41" s="70"/>
      <c r="H41" s="71">
        <f>SUM(H32:H40)</f>
        <v>1295050.8399999999</v>
      </c>
      <c r="I41" s="122">
        <f>SUM(I32:I34)</f>
        <v>-24858.399999999994</v>
      </c>
    </row>
    <row r="42" spans="1:10" hidden="1" x14ac:dyDescent="0.3">
      <c r="A42" s="116">
        <v>1</v>
      </c>
      <c r="B42" s="98" t="s">
        <v>35</v>
      </c>
      <c r="C42" s="94">
        <f>SUM(C35:C40)</f>
        <v>43114042.619999997</v>
      </c>
      <c r="E42" s="95">
        <f>E41-SUM(E32:E34)</f>
        <v>754298.6399999999</v>
      </c>
      <c r="H42" s="99">
        <f>SUM(H35:H40)</f>
        <v>848405</v>
      </c>
      <c r="I42" s="123">
        <f>SUM(I35:I40)</f>
        <v>94106.360000000132</v>
      </c>
    </row>
    <row r="43" spans="1:10" hidden="1" x14ac:dyDescent="0.3">
      <c r="A43" s="116">
        <v>2</v>
      </c>
      <c r="B43" s="98" t="s">
        <v>36</v>
      </c>
      <c r="C43" s="94">
        <f>C41-C42</f>
        <v>25888899.019999988</v>
      </c>
      <c r="E43" s="95">
        <f>E41-E42</f>
        <v>471504.24</v>
      </c>
      <c r="H43" s="99">
        <f>H32+H33+H34</f>
        <v>446645.83999999997</v>
      </c>
      <c r="I43" s="122">
        <f>SUM(I41:I42)</f>
        <v>69247.960000000137</v>
      </c>
    </row>
    <row r="44" spans="1:10" hidden="1" x14ac:dyDescent="0.3">
      <c r="B44" s="117"/>
    </row>
    <row r="45" spans="1:10" hidden="1" x14ac:dyDescent="0.3"/>
    <row r="46" spans="1:10" hidden="1" x14ac:dyDescent="0.3"/>
    <row r="47" spans="1:10" hidden="1" x14ac:dyDescent="0.3"/>
    <row r="48" spans="1:10" hidden="1" x14ac:dyDescent="0.3"/>
    <row r="49" spans="2:7" hidden="1" x14ac:dyDescent="0.3"/>
    <row r="50" spans="2:7" hidden="1" x14ac:dyDescent="0.3"/>
    <row r="51" spans="2:7" x14ac:dyDescent="0.3">
      <c r="G51" s="94"/>
    </row>
    <row r="52" spans="2:7" ht="15" thickBot="1" x14ac:dyDescent="0.35"/>
    <row r="53" spans="2:7" ht="15" thickBot="1" x14ac:dyDescent="0.35">
      <c r="B53" s="130" t="s">
        <v>1</v>
      </c>
      <c r="C53" s="142" t="s">
        <v>2</v>
      </c>
      <c r="D53" s="136" t="s">
        <v>40</v>
      </c>
      <c r="E53" s="148">
        <v>1275161</v>
      </c>
    </row>
    <row r="54" spans="2:7" x14ac:dyDescent="0.3">
      <c r="B54" s="131" t="s">
        <v>20</v>
      </c>
      <c r="C54" s="143">
        <v>504</v>
      </c>
      <c r="D54" s="137"/>
      <c r="E54" s="149">
        <f t="shared" ref="E54:E62" si="9">C54/$C$63*$E$53</f>
        <v>151290.28813559323</v>
      </c>
    </row>
    <row r="55" spans="2:7" x14ac:dyDescent="0.3">
      <c r="B55" s="132" t="s">
        <v>21</v>
      </c>
      <c r="C55" s="144">
        <v>125</v>
      </c>
      <c r="D55" s="138"/>
      <c r="E55" s="149">
        <f t="shared" si="9"/>
        <v>37522.392890772127</v>
      </c>
    </row>
    <row r="56" spans="2:7" x14ac:dyDescent="0.3">
      <c r="B56" s="132" t="s">
        <v>22</v>
      </c>
      <c r="C56" s="144">
        <v>1196</v>
      </c>
      <c r="D56" s="138">
        <f>C54+C55+C56</f>
        <v>1825</v>
      </c>
      <c r="E56" s="149">
        <f t="shared" si="9"/>
        <v>359014.25517890771</v>
      </c>
    </row>
    <row r="57" spans="2:7" x14ac:dyDescent="0.3">
      <c r="B57" s="133" t="s">
        <v>23</v>
      </c>
      <c r="C57" s="145">
        <v>617</v>
      </c>
      <c r="D57" s="139"/>
      <c r="E57" s="149">
        <f t="shared" si="9"/>
        <v>185210.5313088512</v>
      </c>
    </row>
    <row r="58" spans="2:7" x14ac:dyDescent="0.3">
      <c r="B58" s="133" t="s">
        <v>24</v>
      </c>
      <c r="C58" s="145">
        <v>762</v>
      </c>
      <c r="D58" s="139"/>
      <c r="E58" s="149">
        <f t="shared" si="9"/>
        <v>228736.50706214691</v>
      </c>
    </row>
    <row r="59" spans="2:7" x14ac:dyDescent="0.3">
      <c r="B59" s="133" t="s">
        <v>25</v>
      </c>
      <c r="C59" s="145">
        <v>161</v>
      </c>
      <c r="D59" s="139"/>
      <c r="E59" s="149">
        <f t="shared" si="9"/>
        <v>48328.8420433145</v>
      </c>
    </row>
    <row r="60" spans="2:7" x14ac:dyDescent="0.3">
      <c r="B60" s="133" t="s">
        <v>26</v>
      </c>
      <c r="C60" s="145">
        <v>424</v>
      </c>
      <c r="D60" s="139"/>
      <c r="E60" s="149">
        <f t="shared" si="9"/>
        <v>127275.95668549906</v>
      </c>
    </row>
    <row r="61" spans="2:7" x14ac:dyDescent="0.3">
      <c r="B61" s="133" t="s">
        <v>27</v>
      </c>
      <c r="C61" s="145">
        <v>352</v>
      </c>
      <c r="D61" s="139"/>
      <c r="E61" s="149">
        <f t="shared" si="9"/>
        <v>105663.05838041432</v>
      </c>
    </row>
    <row r="62" spans="2:7" ht="15" thickBot="1" x14ac:dyDescent="0.35">
      <c r="B62" s="134" t="s">
        <v>28</v>
      </c>
      <c r="C62" s="146">
        <v>107</v>
      </c>
      <c r="D62" s="140">
        <f>SUM(C57:C62)</f>
        <v>2423</v>
      </c>
      <c r="E62" s="149">
        <f t="shared" si="9"/>
        <v>32119.168314500941</v>
      </c>
    </row>
    <row r="63" spans="2:7" ht="15" thickBot="1" x14ac:dyDescent="0.35">
      <c r="B63" s="135" t="s">
        <v>41</v>
      </c>
      <c r="C63" s="147">
        <f>SUM(C54:C62)</f>
        <v>4248</v>
      </c>
      <c r="D63" s="141">
        <f>D62+D56</f>
        <v>4248</v>
      </c>
    </row>
    <row r="66" spans="2:6" x14ac:dyDescent="0.3">
      <c r="B66" t="s">
        <v>7</v>
      </c>
      <c r="C66" t="s">
        <v>17</v>
      </c>
      <c r="E66" s="3" t="s">
        <v>8</v>
      </c>
      <c r="F66" s="3" t="s">
        <v>9</v>
      </c>
    </row>
  </sheetData>
  <mergeCells count="5">
    <mergeCell ref="B2:I2"/>
    <mergeCell ref="B15:I15"/>
    <mergeCell ref="B30:J30"/>
    <mergeCell ref="J32:J33"/>
    <mergeCell ref="J34:J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5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4140625" defaultRowHeight="16.350000000000001" customHeight="1" outlineLevelRow="1" x14ac:dyDescent="0.3"/>
  <cols>
    <col min="1" max="1" width="14.44140625" style="209"/>
    <col min="2" max="2" width="61.33203125" style="209" customWidth="1"/>
    <col min="3" max="3" width="34.6640625" style="203" customWidth="1"/>
    <col min="4" max="16384" width="14.44140625" style="209"/>
  </cols>
  <sheetData>
    <row r="2" spans="2:4" ht="19.350000000000001" customHeight="1" x14ac:dyDescent="0.3">
      <c r="B2" s="230" t="s">
        <v>47</v>
      </c>
      <c r="C2" s="214" t="s">
        <v>122</v>
      </c>
    </row>
    <row r="3" spans="2:4" ht="16.350000000000001" customHeight="1" x14ac:dyDescent="0.3">
      <c r="B3" s="231" t="s">
        <v>48</v>
      </c>
      <c r="C3" s="235">
        <f>C4+C5+C6+C13</f>
        <v>601525.85</v>
      </c>
    </row>
    <row r="4" spans="2:4" ht="16.350000000000001" customHeight="1" x14ac:dyDescent="0.3">
      <c r="B4" s="231" t="s">
        <v>49</v>
      </c>
      <c r="C4" s="235">
        <v>11144.77</v>
      </c>
    </row>
    <row r="5" spans="2:4" ht="16.350000000000001" customHeight="1" x14ac:dyDescent="0.3">
      <c r="B5" s="231" t="s">
        <v>50</v>
      </c>
      <c r="C5" s="235">
        <v>247171.34</v>
      </c>
    </row>
    <row r="6" spans="2:4" ht="16.350000000000001" customHeight="1" x14ac:dyDescent="0.3">
      <c r="B6" s="231" t="s">
        <v>51</v>
      </c>
      <c r="C6" s="235">
        <f>SUM(C7:C12)</f>
        <v>289336.13999999996</v>
      </c>
    </row>
    <row r="7" spans="2:4" ht="17.100000000000001" hidden="1" customHeight="1" outlineLevel="1" x14ac:dyDescent="0.3">
      <c r="B7" s="232" t="s">
        <v>52</v>
      </c>
      <c r="C7" s="236">
        <v>56120.41</v>
      </c>
    </row>
    <row r="8" spans="2:4" s="211" customFormat="1" ht="16.350000000000001" hidden="1" customHeight="1" outlineLevel="1" collapsed="1" x14ac:dyDescent="0.3">
      <c r="B8" s="232" t="s">
        <v>53</v>
      </c>
      <c r="C8" s="236">
        <v>21549.63</v>
      </c>
    </row>
    <row r="9" spans="2:4" ht="16.350000000000001" hidden="1" customHeight="1" outlineLevel="1" x14ac:dyDescent="0.3">
      <c r="B9" s="232" t="s">
        <v>54</v>
      </c>
      <c r="C9" s="236">
        <v>150692.46</v>
      </c>
    </row>
    <row r="10" spans="2:4" ht="16.350000000000001" hidden="1" customHeight="1" outlineLevel="1" x14ac:dyDescent="0.3">
      <c r="B10" s="232" t="s">
        <v>55</v>
      </c>
      <c r="C10" s="236">
        <v>41887.54</v>
      </c>
    </row>
    <row r="11" spans="2:4" ht="16.350000000000001" hidden="1" customHeight="1" outlineLevel="1" x14ac:dyDescent="0.3">
      <c r="B11" s="232" t="s">
        <v>56</v>
      </c>
      <c r="C11" s="236">
        <v>3070.5</v>
      </c>
    </row>
    <row r="12" spans="2:4" ht="16.350000000000001" hidden="1" customHeight="1" outlineLevel="1" x14ac:dyDescent="0.3">
      <c r="B12" s="232" t="s">
        <v>57</v>
      </c>
      <c r="C12" s="236">
        <v>16015.6</v>
      </c>
    </row>
    <row r="13" spans="2:4" ht="16.350000000000001" customHeight="1" collapsed="1" x14ac:dyDescent="0.3">
      <c r="B13" s="231" t="s">
        <v>58</v>
      </c>
      <c r="C13" s="235">
        <f>SUM(C14:C17)</f>
        <v>53873.600000000006</v>
      </c>
    </row>
    <row r="14" spans="2:4" ht="16.350000000000001" hidden="1" customHeight="1" outlineLevel="1" x14ac:dyDescent="0.3">
      <c r="B14" s="232" t="s">
        <v>59</v>
      </c>
      <c r="C14" s="236">
        <v>20060.310000000005</v>
      </c>
    </row>
    <row r="15" spans="2:4" ht="16.350000000000001" hidden="1" customHeight="1" outlineLevel="1" x14ac:dyDescent="0.3">
      <c r="B15" s="232" t="s">
        <v>60</v>
      </c>
      <c r="C15" s="236">
        <v>31639.53</v>
      </c>
      <c r="D15" s="212"/>
    </row>
    <row r="16" spans="2:4" ht="16.350000000000001" hidden="1" customHeight="1" outlineLevel="1" x14ac:dyDescent="0.3">
      <c r="B16" s="232" t="s">
        <v>61</v>
      </c>
      <c r="C16" s="236">
        <v>2052.09</v>
      </c>
    </row>
    <row r="17" spans="2:3" ht="16.350000000000001" hidden="1" customHeight="1" outlineLevel="1" x14ac:dyDescent="0.3">
      <c r="B17" s="232" t="s">
        <v>62</v>
      </c>
      <c r="C17" s="236">
        <v>121.67</v>
      </c>
    </row>
    <row r="18" spans="2:3" s="211" customFormat="1" ht="16.350000000000001" customHeight="1" collapsed="1" x14ac:dyDescent="0.3">
      <c r="B18" s="231" t="s">
        <v>63</v>
      </c>
      <c r="C18" s="235">
        <f>SUM(C19:C24)</f>
        <v>7043.07</v>
      </c>
    </row>
    <row r="19" spans="2:3" ht="16.350000000000001" hidden="1" customHeight="1" outlineLevel="1" x14ac:dyDescent="0.3">
      <c r="B19" s="233" t="s">
        <v>64</v>
      </c>
      <c r="C19" s="236">
        <v>-77.290000000000006</v>
      </c>
    </row>
    <row r="20" spans="2:3" ht="16.350000000000001" hidden="1" customHeight="1" outlineLevel="1" x14ac:dyDescent="0.3">
      <c r="B20" s="233" t="s">
        <v>65</v>
      </c>
      <c r="C20" s="236">
        <v>95</v>
      </c>
    </row>
    <row r="21" spans="2:3" ht="16.350000000000001" hidden="1" customHeight="1" outlineLevel="1" x14ac:dyDescent="0.3">
      <c r="B21" s="233" t="s">
        <v>66</v>
      </c>
      <c r="C21" s="236">
        <v>3272.77</v>
      </c>
    </row>
    <row r="22" spans="2:3" ht="16.350000000000001" hidden="1" customHeight="1" outlineLevel="1" x14ac:dyDescent="0.3">
      <c r="B22" s="233" t="s">
        <v>67</v>
      </c>
      <c r="C22" s="236">
        <v>3012.59</v>
      </c>
    </row>
    <row r="23" spans="2:3" ht="16.350000000000001" hidden="1" customHeight="1" outlineLevel="1" x14ac:dyDescent="0.3">
      <c r="B23" s="233" t="s">
        <v>68</v>
      </c>
      <c r="C23" s="236">
        <v>20</v>
      </c>
    </row>
    <row r="24" spans="2:3" ht="16.350000000000001" hidden="1" customHeight="1" outlineLevel="1" x14ac:dyDescent="0.3">
      <c r="B24" s="233" t="s">
        <v>69</v>
      </c>
      <c r="C24" s="236">
        <v>720</v>
      </c>
    </row>
    <row r="25" spans="2:3" s="211" customFormat="1" ht="16.350000000000001" customHeight="1" collapsed="1" x14ac:dyDescent="0.3">
      <c r="B25" s="234" t="s">
        <v>70</v>
      </c>
      <c r="C25" s="235">
        <f>(C26+C28+C35+C49+C61+C62+C67)</f>
        <v>839727.82999999984</v>
      </c>
    </row>
    <row r="26" spans="2:3" s="211" customFormat="1" ht="16.350000000000001" customHeight="1" x14ac:dyDescent="0.3">
      <c r="B26" s="234" t="s">
        <v>71</v>
      </c>
      <c r="C26" s="206">
        <f>C27</f>
        <v>65716.14</v>
      </c>
    </row>
    <row r="27" spans="2:3" ht="16.350000000000001" hidden="1" customHeight="1" outlineLevel="1" x14ac:dyDescent="0.3">
      <c r="B27" s="233" t="s">
        <v>114</v>
      </c>
      <c r="C27" s="236">
        <v>65716.14</v>
      </c>
    </row>
    <row r="28" spans="2:3" s="211" customFormat="1" ht="16.350000000000001" customHeight="1" collapsed="1" x14ac:dyDescent="0.3">
      <c r="B28" s="234" t="s">
        <v>72</v>
      </c>
      <c r="C28" s="235">
        <f>SUM(C29:C34)</f>
        <v>9839.07</v>
      </c>
    </row>
    <row r="29" spans="2:3" ht="16.350000000000001" hidden="1" customHeight="1" outlineLevel="1" x14ac:dyDescent="0.3">
      <c r="B29" s="233" t="s">
        <v>73</v>
      </c>
      <c r="C29" s="236">
        <v>3078.19</v>
      </c>
    </row>
    <row r="30" spans="2:3" ht="16.350000000000001" hidden="1" customHeight="1" outlineLevel="1" x14ac:dyDescent="0.3">
      <c r="B30" s="233" t="s">
        <v>74</v>
      </c>
      <c r="C30" s="236">
        <v>241.35</v>
      </c>
    </row>
    <row r="31" spans="2:3" ht="16.350000000000001" hidden="1" customHeight="1" outlineLevel="1" x14ac:dyDescent="0.3">
      <c r="B31" s="233" t="s">
        <v>75</v>
      </c>
      <c r="C31" s="236">
        <v>3688.3999999999996</v>
      </c>
    </row>
    <row r="32" spans="2:3" ht="16.350000000000001" hidden="1" customHeight="1" outlineLevel="1" x14ac:dyDescent="0.3">
      <c r="B32" s="233" t="s">
        <v>76</v>
      </c>
      <c r="C32" s="236">
        <v>526.15</v>
      </c>
    </row>
    <row r="33" spans="2:3" ht="16.350000000000001" hidden="1" customHeight="1" outlineLevel="1" x14ac:dyDescent="0.3">
      <c r="B33" s="233" t="s">
        <v>77</v>
      </c>
      <c r="C33" s="236">
        <v>880.45</v>
      </c>
    </row>
    <row r="34" spans="2:3" ht="16.350000000000001" hidden="1" customHeight="1" outlineLevel="1" x14ac:dyDescent="0.3">
      <c r="B34" s="233" t="s">
        <v>78</v>
      </c>
      <c r="C34" s="236">
        <v>1424.53</v>
      </c>
    </row>
    <row r="35" spans="2:3" s="211" customFormat="1" ht="16.350000000000001" customHeight="1" collapsed="1" x14ac:dyDescent="0.3">
      <c r="B35" s="234" t="s">
        <v>79</v>
      </c>
      <c r="C35" s="235">
        <f>SUM(C36:C48)</f>
        <v>697759.35</v>
      </c>
    </row>
    <row r="36" spans="2:3" ht="16.350000000000001" hidden="1" customHeight="1" outlineLevel="1" x14ac:dyDescent="0.3">
      <c r="B36" s="232" t="s">
        <v>80</v>
      </c>
      <c r="C36" s="236">
        <v>-313.8</v>
      </c>
    </row>
    <row r="37" spans="2:3" ht="16.350000000000001" hidden="1" customHeight="1" outlineLevel="1" x14ac:dyDescent="0.3">
      <c r="B37" s="232" t="s">
        <v>81</v>
      </c>
      <c r="C37" s="236">
        <v>96727.48</v>
      </c>
    </row>
    <row r="38" spans="2:3" ht="16.350000000000001" hidden="1" customHeight="1" outlineLevel="1" x14ac:dyDescent="0.3">
      <c r="B38" s="232" t="s">
        <v>82</v>
      </c>
      <c r="C38" s="236">
        <v>9944.2199999999993</v>
      </c>
    </row>
    <row r="39" spans="2:3" ht="16.350000000000001" hidden="1" customHeight="1" outlineLevel="1" x14ac:dyDescent="0.3">
      <c r="B39" s="233" t="s">
        <v>83</v>
      </c>
      <c r="C39" s="236">
        <v>499.14</v>
      </c>
    </row>
    <row r="40" spans="2:3" ht="16.350000000000001" hidden="1" customHeight="1" outlineLevel="1" x14ac:dyDescent="0.3">
      <c r="B40" s="232" t="s">
        <v>84</v>
      </c>
      <c r="C40" s="236">
        <v>128259.94</v>
      </c>
    </row>
    <row r="41" spans="2:3" ht="16.350000000000001" hidden="1" customHeight="1" outlineLevel="1" x14ac:dyDescent="0.3">
      <c r="B41" s="232" t="s">
        <v>85</v>
      </c>
      <c r="C41" s="236">
        <v>300909.15000000002</v>
      </c>
    </row>
    <row r="42" spans="2:3" ht="16.350000000000001" hidden="1" customHeight="1" outlineLevel="1" x14ac:dyDescent="0.3">
      <c r="B42" s="232" t="s">
        <v>86</v>
      </c>
      <c r="C42" s="236">
        <v>58016.99</v>
      </c>
    </row>
    <row r="43" spans="2:3" ht="16.350000000000001" hidden="1" customHeight="1" outlineLevel="1" x14ac:dyDescent="0.3">
      <c r="B43" s="232" t="s">
        <v>87</v>
      </c>
      <c r="C43" s="237">
        <v>94642.87</v>
      </c>
    </row>
    <row r="44" spans="2:3" ht="16.350000000000001" hidden="1" customHeight="1" outlineLevel="1" x14ac:dyDescent="0.3">
      <c r="B44" s="232" t="s">
        <v>88</v>
      </c>
      <c r="C44" s="236">
        <v>15081.99</v>
      </c>
    </row>
    <row r="45" spans="2:3" ht="16.350000000000001" hidden="1" customHeight="1" outlineLevel="1" x14ac:dyDescent="0.3">
      <c r="B45" s="233" t="s">
        <v>89</v>
      </c>
      <c r="C45" s="236">
        <v>171.83</v>
      </c>
    </row>
    <row r="46" spans="2:3" ht="16.350000000000001" hidden="1" customHeight="1" outlineLevel="1" x14ac:dyDescent="0.3">
      <c r="B46" s="233" t="s">
        <v>90</v>
      </c>
      <c r="C46" s="236">
        <v>0</v>
      </c>
    </row>
    <row r="47" spans="2:3" ht="16.350000000000001" hidden="1" customHeight="1" outlineLevel="1" x14ac:dyDescent="0.3">
      <c r="B47" s="232" t="s">
        <v>91</v>
      </c>
      <c r="C47" s="236">
        <v>-12680.46</v>
      </c>
    </row>
    <row r="48" spans="2:3" ht="16.350000000000001" hidden="1" customHeight="1" outlineLevel="1" x14ac:dyDescent="0.3">
      <c r="B48" s="232" t="s">
        <v>121</v>
      </c>
      <c r="C48" s="236">
        <v>6500</v>
      </c>
    </row>
    <row r="49" spans="2:3" s="211" customFormat="1" ht="16.350000000000001" customHeight="1" collapsed="1" x14ac:dyDescent="0.3">
      <c r="B49" s="231" t="s">
        <v>92</v>
      </c>
      <c r="C49" s="235">
        <f>SUM(C50:C60)</f>
        <v>63886.49</v>
      </c>
    </row>
    <row r="50" spans="2:3" ht="16.350000000000001" hidden="1" customHeight="1" outlineLevel="1" x14ac:dyDescent="0.3">
      <c r="B50" s="232" t="s">
        <v>93</v>
      </c>
      <c r="C50" s="236">
        <v>-56.6</v>
      </c>
    </row>
    <row r="51" spans="2:3" ht="16.350000000000001" hidden="1" customHeight="1" outlineLevel="1" x14ac:dyDescent="0.3">
      <c r="B51" s="232" t="s">
        <v>94</v>
      </c>
      <c r="C51" s="236">
        <v>12731.17</v>
      </c>
    </row>
    <row r="52" spans="2:3" ht="16.350000000000001" hidden="1" customHeight="1" outlineLevel="1" x14ac:dyDescent="0.3">
      <c r="B52" s="232" t="s">
        <v>95</v>
      </c>
      <c r="C52" s="236">
        <v>1467.38</v>
      </c>
    </row>
    <row r="53" spans="2:3" ht="16.350000000000001" hidden="1" customHeight="1" outlineLevel="1" x14ac:dyDescent="0.3">
      <c r="B53" s="232" t="s">
        <v>96</v>
      </c>
      <c r="C53" s="236">
        <v>12429.89</v>
      </c>
    </row>
    <row r="54" spans="2:3" ht="16.350000000000001" hidden="1" customHeight="1" outlineLevel="1" x14ac:dyDescent="0.3">
      <c r="B54" s="232" t="s">
        <v>97</v>
      </c>
      <c r="C54" s="236">
        <v>0</v>
      </c>
    </row>
    <row r="55" spans="2:3" ht="16.350000000000001" hidden="1" customHeight="1" outlineLevel="1" x14ac:dyDescent="0.3">
      <c r="B55" s="232" t="s">
        <v>98</v>
      </c>
      <c r="C55" s="236">
        <v>119.75</v>
      </c>
    </row>
    <row r="56" spans="2:3" ht="16.350000000000001" hidden="1" customHeight="1" outlineLevel="1" x14ac:dyDescent="0.3">
      <c r="B56" s="232" t="s">
        <v>99</v>
      </c>
      <c r="C56" s="236">
        <v>23518</v>
      </c>
    </row>
    <row r="57" spans="2:3" ht="16.350000000000001" hidden="1" customHeight="1" outlineLevel="1" x14ac:dyDescent="0.3">
      <c r="B57" s="232" t="s">
        <v>100</v>
      </c>
      <c r="C57" s="236">
        <v>2025</v>
      </c>
    </row>
    <row r="58" spans="2:3" ht="16.350000000000001" hidden="1" customHeight="1" outlineLevel="1" x14ac:dyDescent="0.3">
      <c r="B58" s="232" t="s">
        <v>101</v>
      </c>
      <c r="C58" s="236">
        <v>11013.3</v>
      </c>
    </row>
    <row r="59" spans="2:3" ht="16.350000000000001" hidden="1" customHeight="1" outlineLevel="1" x14ac:dyDescent="0.3">
      <c r="B59" s="232" t="s">
        <v>102</v>
      </c>
      <c r="C59" s="236">
        <v>0</v>
      </c>
    </row>
    <row r="60" spans="2:3" ht="16.350000000000001" hidden="1" customHeight="1" outlineLevel="1" x14ac:dyDescent="0.3">
      <c r="B60" s="232" t="s">
        <v>103</v>
      </c>
      <c r="C60" s="236">
        <v>638.6</v>
      </c>
    </row>
    <row r="61" spans="2:3" s="211" customFormat="1" ht="16.350000000000001" customHeight="1" collapsed="1" x14ac:dyDescent="0.3">
      <c r="B61" s="231" t="s">
        <v>104</v>
      </c>
      <c r="C61" s="235">
        <v>59.08</v>
      </c>
    </row>
    <row r="62" spans="2:3" s="211" customFormat="1" ht="16.350000000000001" customHeight="1" x14ac:dyDescent="0.3">
      <c r="B62" s="231" t="s">
        <v>105</v>
      </c>
      <c r="C62" s="206">
        <f>SUM(C63:C66)</f>
        <v>2467.6999999999998</v>
      </c>
    </row>
    <row r="63" spans="2:3" ht="16.350000000000001" hidden="1" customHeight="1" outlineLevel="1" x14ac:dyDescent="0.3">
      <c r="B63" s="232" t="s">
        <v>106</v>
      </c>
      <c r="C63" s="236">
        <v>0</v>
      </c>
    </row>
    <row r="64" spans="2:3" ht="16.350000000000001" hidden="1" customHeight="1" outlineLevel="1" x14ac:dyDescent="0.3">
      <c r="B64" s="232" t="s">
        <v>107</v>
      </c>
      <c r="C64" s="236">
        <v>2.54</v>
      </c>
    </row>
    <row r="65" spans="2:3" ht="16.350000000000001" hidden="1" customHeight="1" outlineLevel="1" x14ac:dyDescent="0.3">
      <c r="B65" s="232" t="s">
        <v>108</v>
      </c>
      <c r="C65" s="236">
        <v>0</v>
      </c>
    </row>
    <row r="66" spans="2:3" ht="16.350000000000001" hidden="1" customHeight="1" outlineLevel="1" x14ac:dyDescent="0.3">
      <c r="B66" s="232" t="s">
        <v>109</v>
      </c>
      <c r="C66" s="236">
        <v>2465.16</v>
      </c>
    </row>
    <row r="67" spans="2:3" s="211" customFormat="1" ht="16.350000000000001" customHeight="1" collapsed="1" x14ac:dyDescent="0.3">
      <c r="B67" s="231" t="s">
        <v>110</v>
      </c>
      <c r="C67" s="235">
        <f t="shared" ref="C67" si="0">C68+C69+C70</f>
        <v>0</v>
      </c>
    </row>
    <row r="68" spans="2:3" ht="16.350000000000001" hidden="1" customHeight="1" outlineLevel="1" x14ac:dyDescent="0.3">
      <c r="B68" s="232" t="s">
        <v>115</v>
      </c>
      <c r="C68" s="236">
        <v>0</v>
      </c>
    </row>
    <row r="69" spans="2:3" ht="16.350000000000001" hidden="1" customHeight="1" outlineLevel="1" x14ac:dyDescent="0.3">
      <c r="B69" s="232" t="s">
        <v>116</v>
      </c>
      <c r="C69" s="236">
        <v>0</v>
      </c>
    </row>
    <row r="70" spans="2:3" ht="16.350000000000001" hidden="1" customHeight="1" outlineLevel="1" x14ac:dyDescent="0.3">
      <c r="B70" s="232" t="s">
        <v>111</v>
      </c>
      <c r="C70" s="236">
        <v>0</v>
      </c>
    </row>
    <row r="71" spans="2:3" s="211" customFormat="1" ht="16.350000000000001" customHeight="1" collapsed="1" x14ac:dyDescent="0.3">
      <c r="B71" s="231" t="s">
        <v>112</v>
      </c>
      <c r="C71" s="235">
        <f>SUM(C72:C74)</f>
        <v>97220.459999999992</v>
      </c>
    </row>
    <row r="72" spans="2:3" ht="16.350000000000001" hidden="1" customHeight="1" outlineLevel="1" x14ac:dyDescent="0.3">
      <c r="B72" s="232" t="s">
        <v>117</v>
      </c>
      <c r="C72" s="236">
        <v>2076.12</v>
      </c>
    </row>
    <row r="73" spans="2:3" ht="16.350000000000001" hidden="1" customHeight="1" outlineLevel="1" x14ac:dyDescent="0.3">
      <c r="B73" s="232" t="s">
        <v>118</v>
      </c>
      <c r="C73" s="236">
        <v>37301</v>
      </c>
    </row>
    <row r="74" spans="2:3" ht="16.350000000000001" hidden="1" customHeight="1" outlineLevel="1" x14ac:dyDescent="0.3">
      <c r="B74" s="232" t="s">
        <v>119</v>
      </c>
      <c r="C74" s="236">
        <v>57843.34</v>
      </c>
    </row>
    <row r="75" spans="2:3" s="211" customFormat="1" ht="16.350000000000001" hidden="1" customHeight="1" outlineLevel="1" x14ac:dyDescent="0.3">
      <c r="B75" s="231" t="s">
        <v>120</v>
      </c>
      <c r="C75" s="208">
        <v>0</v>
      </c>
    </row>
    <row r="76" spans="2:3" ht="16.350000000000001" customHeight="1" collapsed="1" x14ac:dyDescent="0.3">
      <c r="B76" s="230" t="s">
        <v>113</v>
      </c>
      <c r="C76" s="206">
        <f>C18+C3+C25+C71+C75</f>
        <v>1545517.2099999997</v>
      </c>
    </row>
    <row r="81" spans="2:3" ht="16.350000000000001" customHeight="1" x14ac:dyDescent="0.3">
      <c r="C81" s="213"/>
    </row>
    <row r="84" spans="2:3" ht="16.350000000000001" customHeight="1" x14ac:dyDescent="0.3">
      <c r="B84" s="210"/>
    </row>
    <row r="85" spans="2:3" ht="16.350000000000001" customHeight="1" x14ac:dyDescent="0.3">
      <c r="B85" s="210"/>
    </row>
    <row r="86" spans="2:3" ht="16.350000000000001" customHeight="1" x14ac:dyDescent="0.3">
      <c r="B86" s="210"/>
    </row>
    <row r="87" spans="2:3" ht="16.350000000000001" customHeight="1" x14ac:dyDescent="0.3">
      <c r="B87" s="210"/>
    </row>
    <row r="88" spans="2:3" ht="16.350000000000001" customHeight="1" x14ac:dyDescent="0.3">
      <c r="B88" s="210"/>
    </row>
    <row r="89" spans="2:3" ht="16.350000000000001" customHeight="1" x14ac:dyDescent="0.3">
      <c r="B89" s="210"/>
    </row>
    <row r="90" spans="2:3" ht="16.350000000000001" customHeight="1" x14ac:dyDescent="0.3">
      <c r="B90" s="210"/>
    </row>
    <row r="91" spans="2:3" ht="16.350000000000001" customHeight="1" x14ac:dyDescent="0.3">
      <c r="B91" s="210"/>
    </row>
    <row r="92" spans="2:3" ht="16.350000000000001" customHeight="1" x14ac:dyDescent="0.3">
      <c r="B92" s="210"/>
    </row>
    <row r="93" spans="2:3" ht="16.350000000000001" customHeight="1" x14ac:dyDescent="0.3">
      <c r="B93" s="210"/>
    </row>
    <row r="94" spans="2:3" ht="16.350000000000001" customHeight="1" x14ac:dyDescent="0.3">
      <c r="B94" s="210"/>
    </row>
    <row r="95" spans="2:3" ht="16.350000000000001" customHeight="1" x14ac:dyDescent="0.3">
      <c r="B95" s="210"/>
    </row>
    <row r="96" spans="2:3" ht="16.350000000000001" customHeight="1" x14ac:dyDescent="0.3">
      <c r="B96" s="210"/>
    </row>
    <row r="97" spans="2:2" ht="16.350000000000001" customHeight="1" x14ac:dyDescent="0.3">
      <c r="B97" s="210"/>
    </row>
    <row r="98" spans="2:2" ht="16.350000000000001" customHeight="1" x14ac:dyDescent="0.3">
      <c r="B98" s="210"/>
    </row>
    <row r="99" spans="2:2" ht="16.350000000000001" customHeight="1" x14ac:dyDescent="0.3">
      <c r="B99" s="210"/>
    </row>
    <row r="100" spans="2:2" ht="16.350000000000001" customHeight="1" x14ac:dyDescent="0.3">
      <c r="B100" s="210"/>
    </row>
    <row r="101" spans="2:2" ht="16.350000000000001" customHeight="1" x14ac:dyDescent="0.3">
      <c r="B101" s="210"/>
    </row>
    <row r="102" spans="2:2" ht="16.350000000000001" customHeight="1" x14ac:dyDescent="0.3">
      <c r="B102" s="210"/>
    </row>
    <row r="103" spans="2:2" ht="16.350000000000001" customHeight="1" x14ac:dyDescent="0.3">
      <c r="B103" s="210"/>
    </row>
    <row r="104" spans="2:2" ht="16.350000000000001" customHeight="1" x14ac:dyDescent="0.3">
      <c r="B104" s="210"/>
    </row>
    <row r="105" spans="2:2" ht="16.350000000000001" customHeight="1" x14ac:dyDescent="0.3">
      <c r="B105" s="210"/>
    </row>
    <row r="106" spans="2:2" ht="16.350000000000001" customHeight="1" x14ac:dyDescent="0.3">
      <c r="B106" s="210"/>
    </row>
    <row r="107" spans="2:2" ht="16.350000000000001" customHeight="1" x14ac:dyDescent="0.3">
      <c r="B107" s="210"/>
    </row>
    <row r="108" spans="2:2" ht="16.350000000000001" customHeight="1" x14ac:dyDescent="0.3">
      <c r="B108" s="210"/>
    </row>
    <row r="109" spans="2:2" ht="16.350000000000001" customHeight="1" x14ac:dyDescent="0.3">
      <c r="B109" s="210"/>
    </row>
    <row r="110" spans="2:2" ht="16.350000000000001" customHeight="1" x14ac:dyDescent="0.3">
      <c r="B110" s="210"/>
    </row>
    <row r="111" spans="2:2" ht="16.350000000000001" customHeight="1" x14ac:dyDescent="0.3">
      <c r="B111" s="210"/>
    </row>
    <row r="112" spans="2:2" ht="16.350000000000001" customHeight="1" x14ac:dyDescent="0.3">
      <c r="B112" s="210"/>
    </row>
    <row r="113" spans="2:2" ht="16.350000000000001" customHeight="1" x14ac:dyDescent="0.3">
      <c r="B113" s="210"/>
    </row>
    <row r="114" spans="2:2" ht="16.350000000000001" customHeight="1" x14ac:dyDescent="0.3">
      <c r="B114" s="210"/>
    </row>
    <row r="115" spans="2:2" ht="16.350000000000001" customHeight="1" x14ac:dyDescent="0.3">
      <c r="B115" s="210"/>
    </row>
    <row r="116" spans="2:2" ht="16.350000000000001" customHeight="1" x14ac:dyDescent="0.3">
      <c r="B116" s="210"/>
    </row>
    <row r="117" spans="2:2" ht="16.350000000000001" customHeight="1" x14ac:dyDescent="0.3">
      <c r="B117" s="210"/>
    </row>
    <row r="118" spans="2:2" ht="16.350000000000001" customHeight="1" x14ac:dyDescent="0.3">
      <c r="B118" s="210"/>
    </row>
    <row r="119" spans="2:2" ht="16.350000000000001" customHeight="1" x14ac:dyDescent="0.3">
      <c r="B119" s="210"/>
    </row>
    <row r="120" spans="2:2" ht="16.350000000000001" customHeight="1" x14ac:dyDescent="0.3">
      <c r="B120" s="210"/>
    </row>
    <row r="121" spans="2:2" ht="16.350000000000001" customHeight="1" x14ac:dyDescent="0.3">
      <c r="B121" s="210"/>
    </row>
    <row r="122" spans="2:2" ht="16.350000000000001" customHeight="1" x14ac:dyDescent="0.3">
      <c r="B122" s="210"/>
    </row>
    <row r="123" spans="2:2" ht="16.350000000000001" customHeight="1" x14ac:dyDescent="0.3">
      <c r="B123" s="210"/>
    </row>
    <row r="124" spans="2:2" ht="16.350000000000001" customHeight="1" x14ac:dyDescent="0.3">
      <c r="B124" s="210"/>
    </row>
    <row r="125" spans="2:2" ht="16.350000000000001" customHeight="1" x14ac:dyDescent="0.3">
      <c r="B125" s="210"/>
    </row>
    <row r="126" spans="2:2" ht="16.350000000000001" customHeight="1" x14ac:dyDescent="0.3">
      <c r="B126" s="210"/>
    </row>
    <row r="127" spans="2:2" ht="16.350000000000001" customHeight="1" x14ac:dyDescent="0.3">
      <c r="B127" s="210"/>
    </row>
    <row r="128" spans="2:2" ht="16.350000000000001" customHeight="1" x14ac:dyDescent="0.3">
      <c r="B128" s="210"/>
    </row>
    <row r="129" spans="2:2" ht="16.350000000000001" customHeight="1" x14ac:dyDescent="0.3">
      <c r="B129" s="210"/>
    </row>
    <row r="130" spans="2:2" ht="16.350000000000001" customHeight="1" x14ac:dyDescent="0.3">
      <c r="B130" s="210"/>
    </row>
    <row r="131" spans="2:2" ht="16.350000000000001" customHeight="1" x14ac:dyDescent="0.3">
      <c r="B131" s="210"/>
    </row>
    <row r="132" spans="2:2" ht="16.350000000000001" customHeight="1" x14ac:dyDescent="0.3">
      <c r="B132" s="210"/>
    </row>
    <row r="133" spans="2:2" ht="16.350000000000001" customHeight="1" x14ac:dyDescent="0.3">
      <c r="B133" s="210"/>
    </row>
    <row r="134" spans="2:2" ht="16.350000000000001" customHeight="1" x14ac:dyDescent="0.3">
      <c r="B134" s="210"/>
    </row>
    <row r="135" spans="2:2" ht="16.350000000000001" customHeight="1" x14ac:dyDescent="0.3">
      <c r="B135" s="210"/>
    </row>
    <row r="136" spans="2:2" ht="16.350000000000001" customHeight="1" x14ac:dyDescent="0.3">
      <c r="B136" s="210"/>
    </row>
    <row r="137" spans="2:2" ht="16.350000000000001" customHeight="1" x14ac:dyDescent="0.3">
      <c r="B137" s="210"/>
    </row>
    <row r="138" spans="2:2" ht="16.350000000000001" customHeight="1" x14ac:dyDescent="0.3">
      <c r="B138" s="210"/>
    </row>
    <row r="139" spans="2:2" ht="16.350000000000001" customHeight="1" x14ac:dyDescent="0.3">
      <c r="B139" s="210"/>
    </row>
    <row r="140" spans="2:2" ht="16.350000000000001" customHeight="1" x14ac:dyDescent="0.3">
      <c r="B140" s="210"/>
    </row>
    <row r="141" spans="2:2" ht="16.350000000000001" customHeight="1" x14ac:dyDescent="0.3">
      <c r="B141" s="210"/>
    </row>
    <row r="142" spans="2:2" ht="16.350000000000001" customHeight="1" x14ac:dyDescent="0.3">
      <c r="B142" s="210"/>
    </row>
    <row r="143" spans="2:2" ht="16.350000000000001" customHeight="1" x14ac:dyDescent="0.3">
      <c r="B143" s="210"/>
    </row>
    <row r="144" spans="2:2" ht="16.350000000000001" customHeight="1" x14ac:dyDescent="0.3">
      <c r="B144" s="210"/>
    </row>
    <row r="145" spans="2:2" ht="16.350000000000001" customHeight="1" x14ac:dyDescent="0.3">
      <c r="B145" s="210"/>
    </row>
    <row r="146" spans="2:2" ht="16.350000000000001" customHeight="1" x14ac:dyDescent="0.3">
      <c r="B146" s="210"/>
    </row>
    <row r="147" spans="2:2" ht="16.350000000000001" customHeight="1" x14ac:dyDescent="0.3">
      <c r="B147" s="210"/>
    </row>
    <row r="148" spans="2:2" ht="16.350000000000001" customHeight="1" x14ac:dyDescent="0.3">
      <c r="B148" s="210"/>
    </row>
    <row r="149" spans="2:2" ht="16.350000000000001" customHeight="1" x14ac:dyDescent="0.3">
      <c r="B149" s="210"/>
    </row>
    <row r="150" spans="2:2" ht="16.350000000000001" customHeight="1" x14ac:dyDescent="0.3">
      <c r="B150" s="210"/>
    </row>
    <row r="151" spans="2:2" ht="16.350000000000001" customHeight="1" x14ac:dyDescent="0.3">
      <c r="B151" s="210"/>
    </row>
    <row r="152" spans="2:2" ht="16.350000000000001" customHeight="1" x14ac:dyDescent="0.3">
      <c r="B152" s="210"/>
    </row>
    <row r="153" spans="2:2" ht="16.350000000000001" customHeight="1" x14ac:dyDescent="0.3">
      <c r="B153" s="210"/>
    </row>
    <row r="154" spans="2:2" ht="16.350000000000001" customHeight="1" x14ac:dyDescent="0.3">
      <c r="B154" s="210"/>
    </row>
    <row r="155" spans="2:2" ht="16.350000000000001" customHeight="1" x14ac:dyDescent="0.3">
      <c r="B155" s="210"/>
    </row>
    <row r="156" spans="2:2" ht="16.350000000000001" customHeight="1" x14ac:dyDescent="0.3">
      <c r="B156" s="210"/>
    </row>
    <row r="157" spans="2:2" ht="16.350000000000001" customHeight="1" x14ac:dyDescent="0.3">
      <c r="B157" s="210"/>
    </row>
    <row r="158" spans="2:2" ht="16.350000000000001" customHeight="1" x14ac:dyDescent="0.3">
      <c r="B158" s="210"/>
    </row>
    <row r="159" spans="2:2" ht="16.350000000000001" customHeight="1" x14ac:dyDescent="0.3">
      <c r="B159" s="210"/>
    </row>
    <row r="160" spans="2:2" ht="16.350000000000001" customHeight="1" x14ac:dyDescent="0.3">
      <c r="B160" s="210"/>
    </row>
    <row r="161" spans="2:2" ht="16.350000000000001" customHeight="1" x14ac:dyDescent="0.3">
      <c r="B161" s="210"/>
    </row>
    <row r="162" spans="2:2" ht="16.350000000000001" customHeight="1" x14ac:dyDescent="0.3">
      <c r="B162" s="210"/>
    </row>
    <row r="163" spans="2:2" ht="16.350000000000001" customHeight="1" x14ac:dyDescent="0.3">
      <c r="B163" s="210"/>
    </row>
    <row r="164" spans="2:2" ht="16.350000000000001" customHeight="1" x14ac:dyDescent="0.3">
      <c r="B164" s="210"/>
    </row>
    <row r="165" spans="2:2" ht="16.350000000000001" customHeight="1" x14ac:dyDescent="0.3">
      <c r="B165" s="210"/>
    </row>
    <row r="166" spans="2:2" ht="16.350000000000001" customHeight="1" x14ac:dyDescent="0.3">
      <c r="B166" s="210"/>
    </row>
    <row r="167" spans="2:2" ht="16.350000000000001" customHeight="1" x14ac:dyDescent="0.3">
      <c r="B167" s="210"/>
    </row>
    <row r="168" spans="2:2" ht="16.350000000000001" customHeight="1" x14ac:dyDescent="0.3">
      <c r="B168" s="210"/>
    </row>
    <row r="169" spans="2:2" ht="16.350000000000001" customHeight="1" x14ac:dyDescent="0.3">
      <c r="B169" s="210"/>
    </row>
    <row r="170" spans="2:2" ht="16.350000000000001" customHeight="1" x14ac:dyDescent="0.3">
      <c r="B170" s="210"/>
    </row>
    <row r="171" spans="2:2" ht="16.350000000000001" customHeight="1" x14ac:dyDescent="0.3">
      <c r="B171" s="210"/>
    </row>
    <row r="172" spans="2:2" ht="16.350000000000001" customHeight="1" x14ac:dyDescent="0.3">
      <c r="B172" s="210"/>
    </row>
    <row r="173" spans="2:2" ht="16.350000000000001" customHeight="1" x14ac:dyDescent="0.3">
      <c r="B173" s="210"/>
    </row>
    <row r="174" spans="2:2" ht="16.350000000000001" customHeight="1" x14ac:dyDescent="0.3">
      <c r="B174" s="210"/>
    </row>
    <row r="175" spans="2:2" ht="16.350000000000001" customHeight="1" x14ac:dyDescent="0.3">
      <c r="B175" s="210"/>
    </row>
  </sheetData>
  <pageMargins left="0.31496062992125984" right="0.31496062992125984" top="0.39370078740157483" bottom="0.39370078740157483" header="0" footer="0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abSelected="1" workbookViewId="0">
      <selection activeCell="K26" sqref="K26"/>
    </sheetView>
  </sheetViews>
  <sheetFormatPr defaultColWidth="8.6640625" defaultRowHeight="14.4" customHeight="1" x14ac:dyDescent="0.3"/>
  <cols>
    <col min="1" max="1" width="3.6640625" style="176" customWidth="1"/>
    <col min="2" max="2" width="18.88671875" style="176" customWidth="1"/>
    <col min="3" max="3" width="19.44140625" style="176" customWidth="1"/>
    <col min="4" max="4" width="14.44140625" style="181" customWidth="1"/>
    <col min="5" max="5" width="13" style="176" customWidth="1"/>
    <col min="6" max="10" width="8.6640625" style="176"/>
    <col min="11" max="11" width="12.5546875" style="176" bestFit="1" customWidth="1"/>
    <col min="12" max="16384" width="8.6640625" style="176"/>
  </cols>
  <sheetData>
    <row r="1" spans="1:11" ht="14.4" customHeight="1" thickBot="1" x14ac:dyDescent="0.35">
      <c r="A1" s="190"/>
      <c r="B1" s="191" t="s">
        <v>43</v>
      </c>
      <c r="C1" s="192"/>
      <c r="D1" s="207" t="str">
        <f>'ORÇAMENTO GERAL'!C2</f>
        <v>DEZEMBRO/2023</v>
      </c>
      <c r="E1" s="193"/>
      <c r="F1" s="192"/>
      <c r="G1" s="192"/>
      <c r="H1" s="192"/>
      <c r="I1" s="194"/>
    </row>
    <row r="2" spans="1:11" ht="28.95" customHeight="1" thickBot="1" x14ac:dyDescent="0.35">
      <c r="A2" s="195"/>
      <c r="B2" s="72" t="s">
        <v>1</v>
      </c>
      <c r="C2" s="169" t="s">
        <v>5</v>
      </c>
      <c r="D2" s="188">
        <f>'ORÇAMENTO GERAL'!C76</f>
        <v>1545517.2099999997</v>
      </c>
      <c r="E2" s="177"/>
      <c r="F2" s="224" t="s">
        <v>46</v>
      </c>
      <c r="G2" s="224"/>
      <c r="H2" s="224"/>
      <c r="I2" s="225"/>
    </row>
    <row r="3" spans="1:11" ht="16.2" customHeight="1" x14ac:dyDescent="0.3">
      <c r="A3" s="195"/>
      <c r="B3" s="170" t="s">
        <v>20</v>
      </c>
      <c r="C3" s="171">
        <v>10268110</v>
      </c>
      <c r="D3" s="172">
        <f>C3/$C$12*$D$2</f>
        <v>331606.33091719041</v>
      </c>
      <c r="E3" s="177"/>
      <c r="F3" s="224"/>
      <c r="G3" s="224"/>
      <c r="H3" s="224"/>
      <c r="I3" s="225"/>
    </row>
    <row r="4" spans="1:11" ht="16.2" customHeight="1" x14ac:dyDescent="0.3">
      <c r="A4" s="195"/>
      <c r="B4" s="170" t="s">
        <v>21</v>
      </c>
      <c r="C4" s="171">
        <v>1859726</v>
      </c>
      <c r="D4" s="172">
        <f t="shared" ref="D4:D11" si="0">C4/$C$12*$D$2</f>
        <v>60059.43794635067</v>
      </c>
      <c r="E4" s="177"/>
      <c r="F4" s="224"/>
      <c r="G4" s="224"/>
      <c r="H4" s="224"/>
      <c r="I4" s="225"/>
    </row>
    <row r="5" spans="1:11" ht="16.2" customHeight="1" x14ac:dyDescent="0.3">
      <c r="A5" s="195"/>
      <c r="B5" s="170" t="s">
        <v>22</v>
      </c>
      <c r="C5" s="171">
        <v>0</v>
      </c>
      <c r="D5" s="172">
        <f t="shared" si="0"/>
        <v>0</v>
      </c>
      <c r="E5" s="177"/>
      <c r="F5" s="224"/>
      <c r="G5" s="224"/>
      <c r="H5" s="224"/>
      <c r="I5" s="225"/>
    </row>
    <row r="6" spans="1:11" ht="16.2" customHeight="1" x14ac:dyDescent="0.3">
      <c r="A6" s="195"/>
      <c r="B6" s="170" t="s">
        <v>23</v>
      </c>
      <c r="C6" s="171">
        <v>9359987</v>
      </c>
      <c r="D6" s="172">
        <f t="shared" si="0"/>
        <v>302278.70041347435</v>
      </c>
      <c r="E6" s="177"/>
      <c r="F6" s="224"/>
      <c r="G6" s="224"/>
      <c r="H6" s="224"/>
      <c r="I6" s="225"/>
      <c r="K6" s="204"/>
    </row>
    <row r="7" spans="1:11" ht="16.2" customHeight="1" x14ac:dyDescent="0.3">
      <c r="A7" s="195"/>
      <c r="B7" s="170" t="s">
        <v>24</v>
      </c>
      <c r="C7" s="171">
        <v>9655134.6799999997</v>
      </c>
      <c r="D7" s="172">
        <f t="shared" si="0"/>
        <v>311810.42915844504</v>
      </c>
      <c r="E7" s="177"/>
      <c r="F7" s="224"/>
      <c r="G7" s="224"/>
      <c r="H7" s="224"/>
      <c r="I7" s="225"/>
      <c r="K7" s="204"/>
    </row>
    <row r="8" spans="1:11" ht="16.2" customHeight="1" x14ac:dyDescent="0.3">
      <c r="A8" s="195"/>
      <c r="B8" s="170" t="s">
        <v>25</v>
      </c>
      <c r="C8" s="171">
        <v>1430520.7</v>
      </c>
      <c r="D8" s="172">
        <f t="shared" si="0"/>
        <v>46198.348150544822</v>
      </c>
      <c r="E8" s="177"/>
      <c r="F8" s="224"/>
      <c r="G8" s="224"/>
      <c r="H8" s="224"/>
      <c r="I8" s="225"/>
      <c r="K8" s="204"/>
    </row>
    <row r="9" spans="1:11" ht="16.2" customHeight="1" x14ac:dyDescent="0.3">
      <c r="A9" s="195"/>
      <c r="B9" s="170" t="s">
        <v>26</v>
      </c>
      <c r="C9" s="171">
        <v>0</v>
      </c>
      <c r="D9" s="172">
        <f t="shared" si="0"/>
        <v>0</v>
      </c>
      <c r="E9" s="177"/>
      <c r="F9" s="224"/>
      <c r="G9" s="224"/>
      <c r="H9" s="224"/>
      <c r="I9" s="225"/>
      <c r="K9" s="204"/>
    </row>
    <row r="10" spans="1:11" ht="16.2" customHeight="1" x14ac:dyDescent="0.3">
      <c r="A10" s="195"/>
      <c r="B10" s="170" t="s">
        <v>27</v>
      </c>
      <c r="C10" s="171">
        <v>13929258</v>
      </c>
      <c r="D10" s="172">
        <f t="shared" si="0"/>
        <v>449842.29208480637</v>
      </c>
      <c r="E10" s="177"/>
      <c r="F10" s="224"/>
      <c r="G10" s="224"/>
      <c r="H10" s="224"/>
      <c r="I10" s="225"/>
      <c r="K10" s="204"/>
    </row>
    <row r="11" spans="1:11" ht="16.2" customHeight="1" thickBot="1" x14ac:dyDescent="0.35">
      <c r="A11" s="195"/>
      <c r="B11" s="173" t="s">
        <v>28</v>
      </c>
      <c r="C11" s="174">
        <v>1353831</v>
      </c>
      <c r="D11" s="175">
        <f t="shared" si="0"/>
        <v>43721.671329188212</v>
      </c>
      <c r="E11" s="177"/>
      <c r="F11" s="224"/>
      <c r="G11" s="224"/>
      <c r="H11" s="224"/>
      <c r="I11" s="225"/>
      <c r="K11" s="204"/>
    </row>
    <row r="12" spans="1:11" ht="16.2" customHeight="1" thickBot="1" x14ac:dyDescent="0.35">
      <c r="A12" s="195"/>
      <c r="B12" s="168" t="s">
        <v>41</v>
      </c>
      <c r="C12" s="182">
        <f>SUM(C3:C11)</f>
        <v>47856567.379999995</v>
      </c>
      <c r="D12" s="197"/>
      <c r="E12" s="177"/>
      <c r="F12" s="179"/>
      <c r="G12" s="179"/>
      <c r="H12" s="179"/>
      <c r="I12" s="196"/>
    </row>
    <row r="13" spans="1:11" s="184" customFormat="1" ht="16.2" customHeight="1" thickBot="1" x14ac:dyDescent="0.35">
      <c r="A13" s="198"/>
      <c r="B13" s="199"/>
      <c r="C13" s="199"/>
      <c r="D13" s="199"/>
      <c r="E13" s="200"/>
      <c r="F13" s="199"/>
      <c r="G13" s="199"/>
      <c r="H13" s="199"/>
      <c r="I13" s="201"/>
    </row>
    <row r="14" spans="1:11" ht="16.2" customHeight="1" x14ac:dyDescent="0.3">
      <c r="E14" s="177"/>
    </row>
    <row r="15" spans="1:11" ht="16.2" customHeight="1" thickBot="1" x14ac:dyDescent="0.35">
      <c r="B15" s="151" t="s">
        <v>45</v>
      </c>
      <c r="D15" s="176"/>
      <c r="K15" s="186"/>
    </row>
    <row r="16" spans="1:11" ht="28.95" customHeight="1" thickBot="1" x14ac:dyDescent="0.35">
      <c r="B16" s="185">
        <v>2023</v>
      </c>
      <c r="C16" s="205">
        <f>D1+31</f>
        <v>45292</v>
      </c>
      <c r="D16" s="176"/>
      <c r="E16" s="229">
        <f>C16+30</f>
        <v>45322</v>
      </c>
      <c r="F16" s="229"/>
      <c r="G16" s="229"/>
      <c r="H16" s="229"/>
      <c r="I16" s="229"/>
      <c r="K16" s="186"/>
    </row>
    <row r="17" spans="1:11" ht="20.25" customHeight="1" x14ac:dyDescent="0.3">
      <c r="B17" s="157" t="s">
        <v>20</v>
      </c>
      <c r="C17" s="156">
        <f>D3</f>
        <v>331606.33091719041</v>
      </c>
      <c r="D17" s="226" t="s">
        <v>123</v>
      </c>
      <c r="K17" s="186"/>
    </row>
    <row r="18" spans="1:11" ht="20.25" customHeight="1" x14ac:dyDescent="0.3">
      <c r="B18" s="158" t="s">
        <v>21</v>
      </c>
      <c r="C18" s="153">
        <f t="shared" ref="C18:C25" si="1">D4</f>
        <v>60059.43794635067</v>
      </c>
      <c r="D18" s="227"/>
      <c r="E18" s="186"/>
    </row>
    <row r="19" spans="1:11" ht="20.25" customHeight="1" x14ac:dyDescent="0.3">
      <c r="B19" s="150" t="s">
        <v>22</v>
      </c>
      <c r="C19" s="153">
        <f t="shared" si="1"/>
        <v>0</v>
      </c>
      <c r="D19" s="227"/>
      <c r="E19" s="202"/>
    </row>
    <row r="20" spans="1:11" ht="20.25" customHeight="1" x14ac:dyDescent="0.3">
      <c r="B20" s="150" t="s">
        <v>23</v>
      </c>
      <c r="C20" s="153">
        <f t="shared" si="1"/>
        <v>302278.70041347435</v>
      </c>
      <c r="D20" s="227"/>
    </row>
    <row r="21" spans="1:11" ht="20.25" customHeight="1" x14ac:dyDescent="0.3">
      <c r="B21" s="150" t="s">
        <v>24</v>
      </c>
      <c r="C21" s="153">
        <f t="shared" si="1"/>
        <v>311810.42915844504</v>
      </c>
      <c r="D21" s="227"/>
      <c r="E21" s="204"/>
    </row>
    <row r="22" spans="1:11" ht="20.25" customHeight="1" x14ac:dyDescent="0.3">
      <c r="B22" s="150" t="s">
        <v>25</v>
      </c>
      <c r="C22" s="153">
        <f t="shared" si="1"/>
        <v>46198.348150544822</v>
      </c>
      <c r="D22" s="227"/>
    </row>
    <row r="23" spans="1:11" ht="20.25" customHeight="1" x14ac:dyDescent="0.3">
      <c r="B23" s="150" t="s">
        <v>26</v>
      </c>
      <c r="C23" s="153">
        <f t="shared" si="1"/>
        <v>0</v>
      </c>
      <c r="D23" s="227"/>
    </row>
    <row r="24" spans="1:11" ht="20.25" customHeight="1" x14ac:dyDescent="0.3">
      <c r="B24" s="150" t="s">
        <v>27</v>
      </c>
      <c r="C24" s="153">
        <f t="shared" si="1"/>
        <v>449842.29208480637</v>
      </c>
      <c r="D24" s="227"/>
    </row>
    <row r="25" spans="1:11" ht="20.25" customHeight="1" thickBot="1" x14ac:dyDescent="0.35">
      <c r="B25" s="167" t="s">
        <v>28</v>
      </c>
      <c r="C25" s="166">
        <f t="shared" si="1"/>
        <v>43721.671329188212</v>
      </c>
      <c r="D25" s="228"/>
      <c r="E25" s="186"/>
    </row>
    <row r="26" spans="1:11" ht="16.2" customHeight="1" thickBot="1" x14ac:dyDescent="0.35">
      <c r="B26" s="152" t="s">
        <v>42</v>
      </c>
      <c r="C26" s="155">
        <f>SUM(C17:C25)</f>
        <v>1545517.2099999997</v>
      </c>
      <c r="D26" s="176"/>
    </row>
    <row r="27" spans="1:11" ht="16.2" hidden="1" customHeight="1" x14ac:dyDescent="0.3">
      <c r="D27" s="177"/>
    </row>
    <row r="28" spans="1:11" ht="16.2" hidden="1" customHeight="1" x14ac:dyDescent="0.3">
      <c r="D28" s="176"/>
    </row>
    <row r="29" spans="1:11" ht="16.2" hidden="1" customHeight="1" thickBot="1" x14ac:dyDescent="0.3">
      <c r="B29" s="151" t="s">
        <v>44</v>
      </c>
      <c r="D29" s="176"/>
    </row>
    <row r="30" spans="1:11" ht="28.95" hidden="1" customHeight="1" thickBot="1" x14ac:dyDescent="0.35">
      <c r="A30" s="179"/>
      <c r="B30" s="185">
        <v>2022</v>
      </c>
      <c r="C30" s="189" t="s">
        <v>7</v>
      </c>
      <c r="D30" s="176"/>
    </row>
    <row r="31" spans="1:11" ht="16.2" hidden="1" customHeight="1" x14ac:dyDescent="0.3">
      <c r="B31" s="159" t="s">
        <v>20</v>
      </c>
      <c r="C31" s="156">
        <v>142570.12</v>
      </c>
      <c r="D31" s="176"/>
    </row>
    <row r="32" spans="1:11" ht="16.2" hidden="1" customHeight="1" x14ac:dyDescent="0.3">
      <c r="B32" s="160" t="s">
        <v>21</v>
      </c>
      <c r="C32" s="153">
        <v>36070</v>
      </c>
      <c r="D32" s="176"/>
    </row>
    <row r="33" spans="2:5" ht="16.2" hidden="1" customHeight="1" thickBot="1" x14ac:dyDescent="0.35">
      <c r="B33" s="187" t="s">
        <v>22</v>
      </c>
      <c r="C33" s="166">
        <v>299000</v>
      </c>
      <c r="D33" s="176"/>
    </row>
    <row r="34" spans="2:5" ht="16.2" hidden="1" customHeight="1" x14ac:dyDescent="0.3">
      <c r="B34" s="162" t="s">
        <v>23</v>
      </c>
      <c r="C34" s="164">
        <v>171733.38069724623</v>
      </c>
      <c r="D34" s="176"/>
    </row>
    <row r="35" spans="2:5" ht="16.2" hidden="1" customHeight="1" x14ac:dyDescent="0.3">
      <c r="B35" s="161" t="s">
        <v>24</v>
      </c>
      <c r="C35" s="153">
        <v>180000</v>
      </c>
      <c r="D35" s="176"/>
    </row>
    <row r="36" spans="2:5" ht="16.2" hidden="1" customHeight="1" x14ac:dyDescent="0.3">
      <c r="B36" s="161" t="s">
        <v>25</v>
      </c>
      <c r="C36" s="153">
        <v>20300</v>
      </c>
      <c r="D36" s="176"/>
    </row>
    <row r="37" spans="2:5" ht="16.2" hidden="1" customHeight="1" x14ac:dyDescent="0.3">
      <c r="B37" s="161" t="s">
        <v>26</v>
      </c>
      <c r="C37" s="153">
        <v>165000</v>
      </c>
      <c r="D37" s="176"/>
    </row>
    <row r="38" spans="2:5" ht="16.2" hidden="1" customHeight="1" x14ac:dyDescent="0.3">
      <c r="B38" s="161" t="s">
        <v>27</v>
      </c>
      <c r="C38" s="153">
        <v>168451.83221893758</v>
      </c>
      <c r="D38" s="176"/>
    </row>
    <row r="39" spans="2:5" ht="16.2" hidden="1" customHeight="1" thickBot="1" x14ac:dyDescent="0.3">
      <c r="B39" s="165" t="s">
        <v>28</v>
      </c>
      <c r="C39" s="154">
        <f>50055-20000</f>
        <v>30055</v>
      </c>
      <c r="D39" s="176"/>
    </row>
    <row r="40" spans="2:5" s="183" customFormat="1" ht="16.2" hidden="1" customHeight="1" thickBot="1" x14ac:dyDescent="0.35">
      <c r="B40" s="163" t="s">
        <v>42</v>
      </c>
      <c r="C40" s="155">
        <f>SUM(C31:C39)</f>
        <v>1213180.3329161839</v>
      </c>
    </row>
    <row r="41" spans="2:5" s="179" customFormat="1" ht="14.4" hidden="1" customHeight="1" x14ac:dyDescent="0.3">
      <c r="B41" s="151"/>
      <c r="C41" s="180"/>
      <c r="D41" s="178"/>
    </row>
    <row r="42" spans="2:5" ht="14.4" hidden="1" customHeight="1" x14ac:dyDescent="0.3">
      <c r="C42" s="186"/>
      <c r="E42" s="179"/>
    </row>
  </sheetData>
  <mergeCells count="3">
    <mergeCell ref="F2:I11"/>
    <mergeCell ref="D17:D25"/>
    <mergeCell ref="E16:I16"/>
  </mergeCells>
  <pageMargins left="0.7" right="0.7" top="0.75" bottom="0.75" header="0.3" footer="0.3"/>
  <pageSetup paperSize="9"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Rateio</vt:lpstr>
      <vt:lpstr>Repasse Mensal</vt:lpstr>
      <vt:lpstr>Rateio_por RH total</vt:lpstr>
      <vt:lpstr>ORÇAMENTO GERAL</vt:lpstr>
      <vt:lpstr>Calculo do Rateio_Mês</vt:lpstr>
      <vt:lpstr>'Calculo do Rateio_Mês'!Area_de_impressao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2024-02-02T13:54:26Z</dcterms:modified>
</cp:coreProperties>
</file>