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RATEIO ISG MATRIZ\2024\03.MARÇO\"/>
    </mc:Choice>
  </mc:AlternateContent>
  <bookViews>
    <workbookView xWindow="0" yWindow="660" windowWidth="20736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" l="1"/>
  <c r="C9" i="8"/>
  <c r="C4" i="8"/>
  <c r="E20" i="9" l="1"/>
  <c r="C17" i="8" l="1"/>
  <c r="C12" i="8" l="1"/>
  <c r="E30" i="9"/>
  <c r="C16" i="8" l="1"/>
  <c r="C14" i="8"/>
  <c r="C13" i="8" l="1"/>
  <c r="D23" i="8" l="1"/>
  <c r="D24" i="8"/>
  <c r="D25" i="8"/>
  <c r="D26" i="8"/>
  <c r="D27" i="8"/>
  <c r="D28" i="8"/>
  <c r="C18" i="8" l="1"/>
  <c r="C15" i="8" l="1"/>
  <c r="C11" i="8"/>
  <c r="C19" i="8" l="1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<sst xmlns="http://schemas.openxmlformats.org/spreadsheetml/2006/main" count="313" uniqueCount="153">
  <si>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</si>
  <si>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</si>
  <si>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</si>
  <si>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</si>
  <si>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</si>
  <si>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</si>
  <si>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</si>
  <si>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</si>
  <si>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</si>
  <si>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</si>
  <si>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</si>
  <si>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</si>
  <si>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</si>
  <si>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</si>
  <si>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</si>
  <si>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</si>
  <si>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</si>
  <si>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</si>
  <si>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</si>
  <si>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</si>
  <si>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</si>
  <si>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</si>
  <si>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</si>
  <si>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</si>
  <si>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</si>
  <si>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</si>
  <si>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</si>
  <si>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</si>
  <si>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</si>
  <si>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</si>
  <si>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</si>
  <si>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</si>
  <si>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</si>
  <si>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</si>
  <si>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</si>
  <si>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</si>
  <si>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</si>
  <si>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</si>
  <si>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</si>
  <si>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</si>
  <si>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</si>
  <si>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</si>
  <si>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</si>
  <si>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</si>
  <si>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</si>
  <si>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</si>
  <si>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</si>
  <si>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</si>
  <si>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</si>
  <si>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</si>
  <si>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</si>
  <si>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</si>
  <si>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</si>
  <si>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</si>
  <si>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</si>
  <si>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</si>
  <si>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</si>
  <si>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</si>
  <si>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</si>
  <si>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</si>
  <si>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</si>
  <si>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</si>
  <si>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</si>
  <si>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</si>
  <si>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</si>
  <si>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</si>
  <si>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</si>
  <si>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</si>
  <si>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</si>
  <si>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</si>
  <si>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</si>
  <si>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</si>
  <si>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</si>
  <si>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</si>
  <si>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</si>
  <si>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</si>
  <si>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</si>
  <si>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</si>
  <si>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</si>
  <si>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</si>
  <si>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</si>
  <si>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</si>
  <si>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</si>
  <si>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</si>
  <si>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</si>
  <si>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</si>
  <si>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</si>
  <si>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</si>
  <si>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</si>
  <si>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</si>
  <si>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</si>
  <si>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</si>
  <si>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</si>
  <si>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</si>
  <si>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</si>
  <si>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</si>
  <si>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</si>
  <si>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</si>
  <si>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</si>
  <si>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</si>
  <si>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</si>
  <si>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</si>
  <si>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</si>
  <si>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</si>
  <si>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</si>
  <si>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</si>
  <si>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</si>
  <si>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</si>
  <si>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</si>
  <si>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</si>
  <si>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</si>
  <si>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</si>
  <si>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</si>
  <si>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</si>
  <si>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</si>
  <si>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</si>
  <si>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</si>
  <si>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</si>
  <si>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</si>
  <si>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</si>
  <si>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</si>
  <si>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</si>
  <si>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SP</t>
  </si>
  <si>
    <t>CS LOPES - SERVICOSADMINISTRATIVOS</t>
  </si>
  <si>
    <t>Coelba - sala nova - Coronel almerindo 1</t>
  </si>
  <si>
    <t xml:space="preserve">Energia Eletrica Salvador </t>
  </si>
  <si>
    <t>Coelba - sala nova - Coronel almerindo 2</t>
  </si>
  <si>
    <t>ISG - SEDE</t>
  </si>
  <si>
    <t>Aluguel Salvador sala - sala nova - Jose Ferreira</t>
  </si>
  <si>
    <t>Telefonia Salvador SSTI</t>
  </si>
  <si>
    <t>Locaweb</t>
  </si>
  <si>
    <t>Provedor Caixa de Email</t>
  </si>
  <si>
    <t>Coelba - sala nova - Coronel almerindo</t>
  </si>
  <si>
    <t>Coelba - sala nova - Coronel almerindo 3</t>
  </si>
  <si>
    <t xml:space="preserve">Total pago </t>
  </si>
  <si>
    <t>v</t>
  </si>
  <si>
    <t xml:space="preserve">Condias Consultoria </t>
  </si>
  <si>
    <t>ICTS Global do Brasil</t>
  </si>
  <si>
    <t>Ernesto Stangueti</t>
  </si>
  <si>
    <t xml:space="preserve">Prestação de Serviço </t>
  </si>
  <si>
    <t>ADVCOM</t>
  </si>
  <si>
    <t xml:space="preserve">Assessoria Matriz </t>
  </si>
  <si>
    <t>Secure Service (caroline Gomes)</t>
  </si>
  <si>
    <t>CUSTOS PARA RATEIO CORPORATIVO -ABRIL 2024</t>
  </si>
  <si>
    <t xml:space="preserve">Elaboração de Material Tecnico </t>
  </si>
  <si>
    <t>Sotware oracle  - 3135</t>
  </si>
  <si>
    <t>063</t>
  </si>
  <si>
    <t>80</t>
  </si>
  <si>
    <t>48</t>
  </si>
  <si>
    <t>789</t>
  </si>
  <si>
    <t>163</t>
  </si>
  <si>
    <t xml:space="preserve">Hupdata Consultoria Empresarial </t>
  </si>
  <si>
    <t xml:space="preserve">Serv de Consultoria em Comunicação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</si>
</sst>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4" fillId="11" borderId="0" xfId="0" applyNumberFormat="1" applyFont="1" applyFill="1" applyBorder="1" applyAlignment="1">
      <alignment horizontal="center"/>
    </xf>
    <xf numFmtId="166" fontId="13" fillId="6" borderId="0" xfId="0" quotePrefix="1" applyNumberFormat="1" applyFont="1" applyFill="1" applyBorder="1" applyAlignment="1">
      <alignment horizontal="center"/>
    </xf>
    <xf numFmtId="4" fontId="0" fillId="0" borderId="0" xfId="0" applyNumberFormat="1"/>
    <xf numFmtId="166" fontId="13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3" fillId="1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66" fontId="13" fillId="12" borderId="0" xfId="0" applyNumberFormat="1" applyFont="1" applyFill="1" applyBorder="1" applyAlignment="1">
      <alignment horizontal="center"/>
    </xf>
    <xf numFmtId="167" fontId="13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13" fillId="12" borderId="0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1" fontId="13" fillId="12" borderId="0" xfId="0" applyNumberFormat="1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6"/>
  <cols>
    <col min="1" max="1" width="3.59765625" customWidth="1"/>
    <col min="2" max="2" width="61.3984375" bestFit="1" customWidth="1"/>
    <col min="3" max="3" width="16.09765625" style="1" customWidth="1"/>
    <col min="4" max="4" width="10" style="6" customWidth="1"/>
    <col min="5" max="5" width="15.8984375" style="8" customWidth="1"/>
    <col min="6" max="6" width="11.5" hidden="1" customWidth="1"/>
  </cols>
  <sheetData>
    <row r="2" spans="2:5" s="4" customFormat="1" ht="18">
      <c r="B2" s="9" t="s">
        <v>73</v>
      </c>
      <c r="C2" s="10"/>
      <c r="D2" s="5"/>
      <c r="E2" s="7"/>
    </row>
    <row r="3" spans="2:5" ht="18">
      <c r="B3" t="s">
        <v>2</v>
      </c>
      <c r="C3" s="50">
        <f>26842.61+230249.44</f>
        <v>257092.05</v>
      </c>
      <c r="E3" s="7"/>
    </row>
    <row r="4" spans="2:5" ht="18">
      <c r="B4" t="s">
        <v>15</v>
      </c>
      <c r="C4" s="40">
        <v>1387.75</v>
      </c>
      <c r="D4" s="43"/>
      <c r="E4" s="7"/>
    </row>
    <row r="5" spans="2:5" ht="18">
      <c r="B5" t="s">
        <v>16</v>
      </c>
      <c r="C5" s="40">
        <f>16733.18</f>
        <v>16733.18</v>
      </c>
      <c r="D5" s="43"/>
      <c r="E5" s="7"/>
    </row>
    <row r="6" spans="2:5" ht="18">
      <c r="B6" t="s">
        <v>44</v>
      </c>
      <c r="C6" s="1">
        <f>C3*71.96%</f>
        <v>185003.43917999996</v>
      </c>
      <c r="D6" s="15"/>
      <c r="E6" s="7"/>
    </row>
    <row r="7" spans="2:5" ht="18" hidden="1">
      <c r="B7" s="11" t="s">
        <v>9</v>
      </c>
      <c r="C7" s="12">
        <v>0</v>
      </c>
      <c r="E7" s="7"/>
    </row>
    <row r="8" spans="2:5" ht="18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6" t="s">
        <v>45</v>
      </c>
      <c r="C26" s="86"/>
      <c r="D26" s="86"/>
      <c r="E26" s="86"/>
      <c r="G26" s="56"/>
    </row>
    <row r="27" spans="2:7">
      <c r="B27" s="85"/>
      <c r="C27" s="85"/>
      <c r="D27" s="85"/>
      <c r="E27" s="85"/>
    </row>
    <row r="28" spans="2:7">
      <c r="B28" s="85" t="s">
        <v>67</v>
      </c>
      <c r="C28" s="85"/>
      <c r="D28" s="85"/>
      <c r="E28" s="85"/>
    </row>
    <row r="29" spans="2:7">
      <c r="B29" s="85" t="s">
        <v>66</v>
      </c>
      <c r="C29" s="85"/>
      <c r="D29" s="85"/>
      <c r="E29" s="85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6"/>
  <cols>
    <col min="1" max="1" width="3.59765625" customWidth="1"/>
    <col min="2" max="2" width="61.3984375" bestFit="1" customWidth="1"/>
    <col min="3" max="3" width="16.09765625" style="1" customWidth="1"/>
    <col min="4" max="4" width="10" style="6" customWidth="1"/>
    <col min="5" max="5" width="15.8984375" style="8" customWidth="1"/>
    <col min="6" max="6" width="11.5" hidden="1" customWidth="1"/>
    <col min="7" max="7" width="13.09765625" customWidth="1"/>
  </cols>
  <sheetData>
    <row r="2" spans="2:5" s="4" customFormat="1" ht="18">
      <c r="B2" s="9" t="s">
        <v>75</v>
      </c>
      <c r="C2" s="10"/>
      <c r="D2" s="5"/>
      <c r="E2" s="7"/>
    </row>
    <row r="3" spans="2:5" ht="18">
      <c r="B3" t="s">
        <v>2</v>
      </c>
      <c r="C3" s="50">
        <f>17342.61+53405.7+270153.7</f>
        <v>340902.01</v>
      </c>
      <c r="E3" s="7"/>
    </row>
    <row r="4" spans="2:5" ht="18">
      <c r="B4" t="s">
        <v>15</v>
      </c>
      <c r="C4" s="40">
        <f>1965.62</f>
        <v>1965.62</v>
      </c>
      <c r="D4" s="43"/>
      <c r="E4" s="7"/>
    </row>
    <row r="5" spans="2:5" ht="18">
      <c r="B5" t="s">
        <v>16</v>
      </c>
      <c r="C5" s="40">
        <v>18536</v>
      </c>
      <c r="D5" s="43"/>
      <c r="E5" s="7"/>
    </row>
    <row r="6" spans="2:5" ht="18">
      <c r="B6" t="s">
        <v>44</v>
      </c>
      <c r="C6" s="1">
        <f>C3*71.96%</f>
        <v>245313.08639599997</v>
      </c>
      <c r="D6" s="15"/>
      <c r="E6" s="7"/>
    </row>
    <row r="7" spans="2:5" ht="18" hidden="1">
      <c r="B7" s="11" t="s">
        <v>9</v>
      </c>
      <c r="C7" s="12">
        <v>0</v>
      </c>
      <c r="E7" s="7"/>
    </row>
    <row r="8" spans="2:5" ht="18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74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6"/>
  <cols>
    <col min="1" max="1" width="3.59765625" customWidth="1"/>
    <col min="2" max="2" width="61.3984375" bestFit="1" customWidth="1"/>
    <col min="3" max="3" width="16.09765625" style="1" customWidth="1"/>
    <col min="4" max="4" width="10" style="6" customWidth="1"/>
    <col min="5" max="5" width="15.8984375" style="8" customWidth="1"/>
    <col min="6" max="6" width="11.5" hidden="1" customWidth="1"/>
    <col min="7" max="7" width="12.09765625" bestFit="1" customWidth="1"/>
  </cols>
  <sheetData>
    <row r="2" spans="2:5" s="4" customFormat="1" ht="18">
      <c r="B2" s="9" t="s">
        <v>81</v>
      </c>
      <c r="C2" s="10"/>
      <c r="D2" s="5"/>
      <c r="E2" s="7"/>
    </row>
    <row r="3" spans="2:5" ht="18">
      <c r="B3" t="s">
        <v>2</v>
      </c>
      <c r="C3" s="40">
        <v>450143.59</v>
      </c>
      <c r="E3" s="7"/>
    </row>
    <row r="4" spans="2:5" ht="18">
      <c r="B4" t="s">
        <v>15</v>
      </c>
      <c r="C4" s="40">
        <v>530.4</v>
      </c>
      <c r="D4" s="43"/>
      <c r="E4" s="7"/>
    </row>
    <row r="5" spans="2:5" ht="18">
      <c r="B5" t="s">
        <v>16</v>
      </c>
      <c r="C5" s="40">
        <v>22198.76</v>
      </c>
      <c r="D5" s="43"/>
      <c r="E5" s="7"/>
    </row>
    <row r="6" spans="2:5" ht="18">
      <c r="B6" t="s">
        <v>44</v>
      </c>
      <c r="C6" s="1">
        <f>C3*71.96%</f>
        <v>323923.32736399997</v>
      </c>
      <c r="D6" s="15"/>
      <c r="E6" s="7"/>
    </row>
    <row r="7" spans="2:5" ht="18" hidden="1">
      <c r="B7" s="11" t="s">
        <v>9</v>
      </c>
      <c r="C7" s="12">
        <v>0</v>
      </c>
      <c r="E7" s="7"/>
    </row>
    <row r="8" spans="2:5" ht="18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80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85" zoomScaleNormal="85" zoomScalePageLayoutView="150" workbookViewId="0">
      <selection activeCell="H10" sqref="H10"/>
    </sheetView>
  </sheetViews>
  <sheetFormatPr defaultColWidth="11" defaultRowHeight="15.6" outlineLevelRow="1"/>
  <cols>
    <col min="1" max="1" width="3.59765625" customWidth="1"/>
    <col min="2" max="2" width="61.3984375" bestFit="1" customWidth="1"/>
    <col min="3" max="3" width="16.09765625" style="1" customWidth="1"/>
    <col min="4" max="4" width="10" style="6" customWidth="1"/>
    <col min="5" max="5" width="15.8984375" style="8" customWidth="1"/>
    <col min="6" max="6" width="11.5" hidden="1" customWidth="1"/>
    <col min="7" max="7" width="15.5" bestFit="1" customWidth="1"/>
  </cols>
  <sheetData>
    <row r="2" spans="2:5" s="4" customFormat="1" ht="18">
      <c r="B2" s="9" t="s">
        <v>143</v>
      </c>
      <c r="C2" s="10"/>
      <c r="D2" s="5"/>
      <c r="E2" s="7"/>
    </row>
    <row r="3" spans="2:5" ht="18">
      <c r="B3" t="s">
        <v>2</v>
      </c>
      <c r="C3" s="82">
        <v>501030.52</v>
      </c>
      <c r="E3" s="7"/>
    </row>
    <row r="4" spans="2:5" ht="18">
      <c r="B4" t="s">
        <v>44</v>
      </c>
      <c r="C4" s="1">
        <f>C3*71.96%</f>
        <v>360541.56219199998</v>
      </c>
      <c r="D4" s="15"/>
      <c r="E4" s="7"/>
    </row>
    <row r="5" spans="2:5" ht="18" hidden="1">
      <c r="B5" s="11" t="s">
        <v>9</v>
      </c>
      <c r="C5" s="12">
        <v>0</v>
      </c>
      <c r="E5" s="7"/>
    </row>
    <row r="6" spans="2:5" ht="18">
      <c r="B6" s="2" t="s">
        <v>3</v>
      </c>
      <c r="C6" s="3">
        <f>SUM(C3:C5)</f>
        <v>861572.082192</v>
      </c>
      <c r="E6" s="7"/>
    </row>
    <row r="7" spans="2:5">
      <c r="B7" s="2"/>
      <c r="C7" s="3"/>
    </row>
    <row r="8" spans="2:5" s="4" customFormat="1" ht="18">
      <c r="B8" s="9" t="s">
        <v>143</v>
      </c>
      <c r="C8" s="10"/>
      <c r="D8" s="5"/>
      <c r="E8" s="7"/>
    </row>
    <row r="9" spans="2:5">
      <c r="B9" t="s">
        <v>63</v>
      </c>
      <c r="C9" s="36">
        <f>SUM(C10:C10)</f>
        <v>7328.56</v>
      </c>
    </row>
    <row r="10" spans="2:5" outlineLevel="1">
      <c r="B10" s="75" t="s">
        <v>97</v>
      </c>
      <c r="C10" s="76">
        <f>'Serv prestados '!E25</f>
        <v>7328.56</v>
      </c>
    </row>
    <row r="11" spans="2:5">
      <c r="B11" t="s">
        <v>51</v>
      </c>
      <c r="C11" s="36">
        <f>SUM(C12:C12)</f>
        <v>966.14999999999986</v>
      </c>
      <c r="D11" s="43"/>
    </row>
    <row r="12" spans="2:5" outlineLevel="1">
      <c r="B12" s="75" t="s">
        <v>98</v>
      </c>
      <c r="C12" s="76">
        <f>'Serv prestados '!E23+'Serv prestados '!E24+'Serv prestados '!E28+'Serv prestados '!E29</f>
        <v>966.14999999999986</v>
      </c>
      <c r="D12" s="43"/>
    </row>
    <row r="13" spans="2:5">
      <c r="B13" t="s">
        <v>11</v>
      </c>
      <c r="C13" s="36">
        <f>C14</f>
        <v>20140</v>
      </c>
    </row>
    <row r="14" spans="2:5" outlineLevel="1">
      <c r="B14" s="75" t="s">
        <v>99</v>
      </c>
      <c r="C14" s="76">
        <f>'Serv prestados '!E26</f>
        <v>20140</v>
      </c>
    </row>
    <row r="15" spans="2:5">
      <c r="B15" t="s">
        <v>13</v>
      </c>
      <c r="C15" s="36">
        <f>SUM(C16)</f>
        <v>2592.54</v>
      </c>
    </row>
    <row r="16" spans="2:5" outlineLevel="1">
      <c r="B16" s="75" t="s">
        <v>100</v>
      </c>
      <c r="C16" s="76">
        <f>'Serv prestados '!E27</f>
        <v>2592.54</v>
      </c>
    </row>
    <row r="17" spans="2:7">
      <c r="B17" s="44" t="s">
        <v>104</v>
      </c>
      <c r="C17" s="74">
        <f>'Serv prestados '!E20</f>
        <v>493973.25999999995</v>
      </c>
      <c r="E17" s="36"/>
    </row>
    <row r="18" spans="2:7" outlineLevel="1">
      <c r="B18" s="75" t="s">
        <v>101</v>
      </c>
      <c r="C18" s="76">
        <f>C17</f>
        <v>493973.25999999995</v>
      </c>
      <c r="E18" s="36"/>
    </row>
    <row r="19" spans="2:7">
      <c r="B19" s="2" t="s">
        <v>3</v>
      </c>
      <c r="C19" s="3">
        <f>C9+C11+C13+C15+C17</f>
        <v>525000.51</v>
      </c>
    </row>
    <row r="20" spans="2:7">
      <c r="B20" s="2" t="s">
        <v>43</v>
      </c>
      <c r="C20" s="1">
        <f>C6+C19</f>
        <v>1386572.592192</v>
      </c>
    </row>
    <row r="21" spans="2:7" ht="18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503</v>
      </c>
      <c r="D22" s="60">
        <v>0.16450000000000001</v>
      </c>
      <c r="E22" s="66">
        <v>228072.6</v>
      </c>
    </row>
    <row r="23" spans="2:7">
      <c r="B23" s="59" t="s">
        <v>65</v>
      </c>
      <c r="C23" s="42">
        <v>117</v>
      </c>
      <c r="D23" s="60">
        <f t="shared" ref="D23:D28" si="0">C23/($C$22+$C$23+$C$26+$C$24+$C$25+$C$27+$C$28)</f>
        <v>3.8260300850228905E-2</v>
      </c>
      <c r="E23" s="66">
        <f>(C6+C19)*D23</f>
        <v>53050.684527947677</v>
      </c>
    </row>
    <row r="24" spans="2:7">
      <c r="B24" s="62" t="s">
        <v>72</v>
      </c>
      <c r="C24" s="55">
        <v>651</v>
      </c>
      <c r="D24" s="60">
        <f t="shared" si="0"/>
        <v>0.21288423806409418</v>
      </c>
      <c r="E24" s="61">
        <f>(C6+C19)*D24</f>
        <v>295179.4498093499</v>
      </c>
    </row>
    <row r="25" spans="2:7">
      <c r="B25" s="62" t="s">
        <v>77</v>
      </c>
      <c r="C25" s="55">
        <v>135</v>
      </c>
      <c r="D25" s="60">
        <f t="shared" si="0"/>
        <v>4.4146500981033357E-2</v>
      </c>
      <c r="E25" s="61">
        <f>(C6+C19)*D25</f>
        <v>61212.32830147809</v>
      </c>
    </row>
    <row r="26" spans="2:7">
      <c r="B26" s="51" t="s">
        <v>71</v>
      </c>
      <c r="C26" s="55">
        <v>721</v>
      </c>
      <c r="D26" s="60">
        <f t="shared" si="0"/>
        <v>0.23577501635055592</v>
      </c>
      <c r="E26" s="61">
        <f>(C6+C19)*D26</f>
        <v>326919.17559530149</v>
      </c>
    </row>
    <row r="27" spans="2:7">
      <c r="B27" s="62" t="s">
        <v>82</v>
      </c>
      <c r="C27" s="55">
        <v>809</v>
      </c>
      <c r="D27" s="60">
        <f t="shared" si="0"/>
        <v>0.2645519947678221</v>
      </c>
      <c r="E27" s="61">
        <f>(C6+C19)*D27</f>
        <v>366820.54515478353</v>
      </c>
    </row>
    <row r="28" spans="2:7">
      <c r="B28" s="62" t="s">
        <v>83</v>
      </c>
      <c r="C28" s="55">
        <v>122</v>
      </c>
      <c r="D28" s="60">
        <f t="shared" si="0"/>
        <v>3.9895356442119029E-2</v>
      </c>
      <c r="E28" s="61">
        <f>(C6+C19)*D28</f>
        <v>55317.807798372785</v>
      </c>
      <c r="G28" s="2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138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workbookViewId="0">
      <selection activeCell="A20" sqref="A20:D20"/>
    </sheetView>
  </sheetViews>
  <sheetFormatPr defaultRowHeight="15.6"/>
  <cols>
    <col min="1" max="1" width="40" bestFit="1" customWidth="1"/>
    <col min="2" max="2" width="11.09765625" customWidth="1"/>
    <col min="3" max="3" width="44" bestFit="1" customWidth="1"/>
    <col min="4" max="4" width="18.59765625" bestFit="1" customWidth="1"/>
    <col min="5" max="5" width="11.09765625" bestFit="1" customWidth="1"/>
    <col min="6" max="6" width="12.19921875" bestFit="1" customWidth="1"/>
  </cols>
  <sheetData>
    <row r="2" spans="1:6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 s="94" customFormat="1">
      <c r="A3" s="89" t="s">
        <v>123</v>
      </c>
      <c r="B3" s="95">
        <v>2402</v>
      </c>
      <c r="C3" s="89" t="s">
        <v>139</v>
      </c>
      <c r="D3" s="89" t="s">
        <v>90</v>
      </c>
      <c r="E3" s="92">
        <v>15000</v>
      </c>
      <c r="F3" s="93">
        <v>45355</v>
      </c>
    </row>
    <row r="4" spans="1:6" s="94" customFormat="1">
      <c r="A4" s="89" t="s">
        <v>106</v>
      </c>
      <c r="B4" s="97" t="s">
        <v>147</v>
      </c>
      <c r="C4" s="91" t="s">
        <v>107</v>
      </c>
      <c r="D4" s="89" t="s">
        <v>90</v>
      </c>
      <c r="E4" s="92">
        <v>7000</v>
      </c>
      <c r="F4" s="93">
        <v>45355</v>
      </c>
    </row>
    <row r="5" spans="1:6" s="94" customFormat="1">
      <c r="A5" s="89" t="s">
        <v>91</v>
      </c>
      <c r="B5" s="96">
        <v>118</v>
      </c>
      <c r="C5" s="89" t="s">
        <v>96</v>
      </c>
      <c r="D5" s="89" t="s">
        <v>90</v>
      </c>
      <c r="E5" s="92">
        <v>15104.5</v>
      </c>
      <c r="F5" s="93">
        <v>45355</v>
      </c>
    </row>
    <row r="6" spans="1:6" s="94" customFormat="1">
      <c r="A6" s="89" t="s">
        <v>103</v>
      </c>
      <c r="B6" s="97" t="s">
        <v>146</v>
      </c>
      <c r="C6" s="91" t="s">
        <v>105</v>
      </c>
      <c r="D6" s="89" t="s">
        <v>90</v>
      </c>
      <c r="E6" s="92">
        <v>19708.5</v>
      </c>
      <c r="F6" s="93">
        <v>45355</v>
      </c>
    </row>
    <row r="7" spans="1:6" s="94" customFormat="1">
      <c r="A7" s="89" t="s">
        <v>111</v>
      </c>
      <c r="B7" s="97" t="s">
        <v>148</v>
      </c>
      <c r="C7" s="91" t="s">
        <v>112</v>
      </c>
      <c r="D7" s="89" t="s">
        <v>90</v>
      </c>
      <c r="E7" s="92">
        <v>21927.73</v>
      </c>
      <c r="F7" s="93">
        <v>45356</v>
      </c>
    </row>
    <row r="8" spans="1:6" s="94" customFormat="1">
      <c r="A8" s="89" t="s">
        <v>119</v>
      </c>
      <c r="B8" s="90">
        <v>526</v>
      </c>
      <c r="C8" s="91" t="s">
        <v>120</v>
      </c>
      <c r="D8" s="91" t="s">
        <v>121</v>
      </c>
      <c r="E8" s="92">
        <v>36395.03</v>
      </c>
      <c r="F8" s="93">
        <v>45356</v>
      </c>
    </row>
    <row r="9" spans="1:6" s="94" customFormat="1">
      <c r="A9" s="89" t="s">
        <v>108</v>
      </c>
      <c r="B9" s="98">
        <v>202406</v>
      </c>
      <c r="C9" s="89" t="s">
        <v>109</v>
      </c>
      <c r="D9" s="89" t="s">
        <v>90</v>
      </c>
      <c r="E9" s="92">
        <v>11000</v>
      </c>
      <c r="F9" s="93">
        <v>45356</v>
      </c>
    </row>
    <row r="10" spans="1:6" s="94" customFormat="1">
      <c r="A10" s="89" t="s">
        <v>140</v>
      </c>
      <c r="B10" s="97" t="s">
        <v>149</v>
      </c>
      <c r="C10" s="91" t="s">
        <v>110</v>
      </c>
      <c r="D10" s="91" t="s">
        <v>90</v>
      </c>
      <c r="E10" s="92">
        <v>26500</v>
      </c>
      <c r="F10" s="93">
        <v>45357</v>
      </c>
    </row>
    <row r="11" spans="1:6" s="94" customFormat="1">
      <c r="A11" s="89" t="s">
        <v>117</v>
      </c>
      <c r="B11" s="90">
        <v>7</v>
      </c>
      <c r="C11" s="91" t="s">
        <v>118</v>
      </c>
      <c r="D11" s="91" t="s">
        <v>90</v>
      </c>
      <c r="E11" s="92">
        <v>17000</v>
      </c>
      <c r="F11" s="93">
        <v>45355</v>
      </c>
    </row>
    <row r="12" spans="1:6" s="94" customFormat="1">
      <c r="A12" s="89" t="s">
        <v>115</v>
      </c>
      <c r="B12" s="97" t="s">
        <v>150</v>
      </c>
      <c r="C12" s="89" t="s">
        <v>116</v>
      </c>
      <c r="D12" s="91" t="s">
        <v>90</v>
      </c>
      <c r="E12" s="92">
        <v>9385</v>
      </c>
      <c r="F12" s="93">
        <v>45357</v>
      </c>
    </row>
    <row r="13" spans="1:6" s="94" customFormat="1">
      <c r="A13" s="89" t="s">
        <v>95</v>
      </c>
      <c r="B13" s="95">
        <v>1181</v>
      </c>
      <c r="C13" s="89" t="s">
        <v>93</v>
      </c>
      <c r="D13" s="91" t="s">
        <v>92</v>
      </c>
      <c r="E13" s="92">
        <v>94455.29</v>
      </c>
      <c r="F13" s="93">
        <v>45362</v>
      </c>
    </row>
    <row r="14" spans="1:6" s="94" customFormat="1">
      <c r="A14" s="89" t="s">
        <v>94</v>
      </c>
      <c r="B14" s="95">
        <v>201</v>
      </c>
      <c r="C14" s="89" t="s">
        <v>93</v>
      </c>
      <c r="D14" s="91" t="s">
        <v>92</v>
      </c>
      <c r="E14" s="92">
        <v>128406.24</v>
      </c>
      <c r="F14" s="93">
        <v>45362</v>
      </c>
    </row>
    <row r="15" spans="1:6" s="94" customFormat="1">
      <c r="A15" s="89" t="s">
        <v>113</v>
      </c>
      <c r="B15" s="96">
        <v>5761</v>
      </c>
      <c r="C15" s="89" t="s">
        <v>114</v>
      </c>
      <c r="D15" s="89" t="s">
        <v>90</v>
      </c>
      <c r="E15" s="92">
        <v>5975</v>
      </c>
      <c r="F15" s="93">
        <v>45358</v>
      </c>
    </row>
    <row r="16" spans="1:6" s="94" customFormat="1">
      <c r="A16" s="91" t="s">
        <v>136</v>
      </c>
      <c r="B16" s="90">
        <v>577</v>
      </c>
      <c r="C16" s="89" t="s">
        <v>141</v>
      </c>
      <c r="D16" s="89" t="s">
        <v>90</v>
      </c>
      <c r="E16" s="92">
        <v>7108</v>
      </c>
      <c r="F16" s="93">
        <v>45362</v>
      </c>
    </row>
    <row r="17" spans="1:7" s="94" customFormat="1">
      <c r="A17" s="89" t="s">
        <v>151</v>
      </c>
      <c r="B17" s="90">
        <v>29</v>
      </c>
      <c r="C17" s="91" t="s">
        <v>144</v>
      </c>
      <c r="D17" s="91" t="s">
        <v>90</v>
      </c>
      <c r="E17" s="92">
        <v>15171.69</v>
      </c>
      <c r="F17" s="93">
        <v>45365</v>
      </c>
    </row>
    <row r="18" spans="1:7" s="94" customFormat="1">
      <c r="A18" s="89" t="s">
        <v>102</v>
      </c>
      <c r="B18" s="95" t="s">
        <v>122</v>
      </c>
      <c r="C18" s="89" t="s">
        <v>145</v>
      </c>
      <c r="D18" s="89" t="s">
        <v>90</v>
      </c>
      <c r="E18" s="92">
        <v>59754.29</v>
      </c>
      <c r="F18" s="93">
        <v>45364</v>
      </c>
    </row>
    <row r="19" spans="1:7">
      <c r="A19" s="69" t="s">
        <v>137</v>
      </c>
      <c r="B19" s="73">
        <v>56222</v>
      </c>
      <c r="C19" s="69" t="s">
        <v>152</v>
      </c>
      <c r="D19" s="70" t="s">
        <v>90</v>
      </c>
      <c r="E19" s="78">
        <v>4081.99</v>
      </c>
      <c r="F19" s="71">
        <v>45366</v>
      </c>
    </row>
    <row r="20" spans="1:7">
      <c r="A20" s="87" t="s">
        <v>134</v>
      </c>
      <c r="B20" s="87"/>
      <c r="C20" s="87"/>
      <c r="D20" s="87"/>
      <c r="E20" s="80">
        <f>SUM(E3:E19)</f>
        <v>493973.25999999995</v>
      </c>
      <c r="F20" s="79" t="s">
        <v>135</v>
      </c>
    </row>
    <row r="22" spans="1:7">
      <c r="A22" s="67" t="s">
        <v>84</v>
      </c>
      <c r="B22" s="67" t="s">
        <v>85</v>
      </c>
      <c r="C22" s="67" t="s">
        <v>86</v>
      </c>
      <c r="D22" s="67" t="s">
        <v>87</v>
      </c>
      <c r="E22" s="68" t="s">
        <v>88</v>
      </c>
      <c r="F22" s="68" t="s">
        <v>89</v>
      </c>
    </row>
    <row r="23" spans="1:7">
      <c r="A23" s="69" t="s">
        <v>124</v>
      </c>
      <c r="B23" s="72">
        <v>7045876181</v>
      </c>
      <c r="C23" s="69" t="s">
        <v>125</v>
      </c>
      <c r="D23" s="70" t="s">
        <v>90</v>
      </c>
      <c r="E23" s="78">
        <v>318.33999999999997</v>
      </c>
      <c r="F23" s="71">
        <v>45352</v>
      </c>
      <c r="G23" s="71"/>
    </row>
    <row r="24" spans="1:7">
      <c r="A24" s="69" t="s">
        <v>126</v>
      </c>
      <c r="B24" s="72">
        <v>7045882700</v>
      </c>
      <c r="C24" s="69" t="s">
        <v>125</v>
      </c>
      <c r="D24" s="70" t="s">
        <v>90</v>
      </c>
      <c r="E24" s="78">
        <v>60.51</v>
      </c>
      <c r="F24" s="71">
        <v>45352</v>
      </c>
      <c r="G24" s="71"/>
    </row>
    <row r="25" spans="1:7">
      <c r="A25" s="69" t="s">
        <v>127</v>
      </c>
      <c r="B25" s="73">
        <v>32080722</v>
      </c>
      <c r="C25" s="69" t="s">
        <v>128</v>
      </c>
      <c r="D25" s="69" t="s">
        <v>90</v>
      </c>
      <c r="E25" s="78">
        <v>7328.56</v>
      </c>
      <c r="F25" s="71">
        <v>45356</v>
      </c>
      <c r="G25" s="71"/>
    </row>
    <row r="26" spans="1:7">
      <c r="A26" s="69" t="s">
        <v>142</v>
      </c>
      <c r="B26" s="77">
        <v>1341</v>
      </c>
      <c r="C26" s="70" t="s">
        <v>129</v>
      </c>
      <c r="D26" s="69" t="s">
        <v>90</v>
      </c>
      <c r="E26" s="78">
        <v>20140</v>
      </c>
      <c r="F26" s="71">
        <v>45362</v>
      </c>
      <c r="G26" s="71"/>
    </row>
    <row r="27" spans="1:7">
      <c r="A27" s="69" t="s">
        <v>130</v>
      </c>
      <c r="B27" s="77">
        <v>38404605</v>
      </c>
      <c r="C27" s="70" t="s">
        <v>131</v>
      </c>
      <c r="D27" s="69" t="s">
        <v>90</v>
      </c>
      <c r="E27" s="83">
        <v>2592.54</v>
      </c>
      <c r="F27" s="71">
        <v>45364</v>
      </c>
      <c r="G27" s="71"/>
    </row>
    <row r="28" spans="1:7">
      <c r="A28" s="70" t="s">
        <v>132</v>
      </c>
      <c r="B28" s="72">
        <v>7049509485</v>
      </c>
      <c r="C28" s="69" t="s">
        <v>125</v>
      </c>
      <c r="D28" s="69" t="s">
        <v>90</v>
      </c>
      <c r="E28" s="81">
        <v>362.24</v>
      </c>
      <c r="F28" s="71">
        <v>45365</v>
      </c>
      <c r="G28" s="71"/>
    </row>
    <row r="29" spans="1:7">
      <c r="A29" s="70" t="s">
        <v>133</v>
      </c>
      <c r="B29" s="72">
        <v>7049469491</v>
      </c>
      <c r="C29" s="69" t="s">
        <v>125</v>
      </c>
      <c r="D29" s="69" t="s">
        <v>90</v>
      </c>
      <c r="E29" s="81">
        <v>225.06</v>
      </c>
      <c r="F29" s="71">
        <v>45365</v>
      </c>
      <c r="G29" s="71"/>
    </row>
    <row r="30" spans="1:7">
      <c r="A30" s="87" t="s">
        <v>134</v>
      </c>
      <c r="B30" s="87"/>
      <c r="C30" s="87"/>
      <c r="D30" s="87"/>
      <c r="E30" s="80">
        <f>SUM(E23:E29)</f>
        <v>31027.250000000004</v>
      </c>
      <c r="F30" s="79" t="s">
        <v>135</v>
      </c>
    </row>
    <row r="33" spans="1:6">
      <c r="A33" s="85" t="s">
        <v>45</v>
      </c>
      <c r="B33" s="85"/>
      <c r="C33" s="85"/>
      <c r="D33" s="85"/>
      <c r="E33" s="85"/>
      <c r="F33" s="85"/>
    </row>
    <row r="35" spans="1:6">
      <c r="A35" s="85" t="s">
        <v>79</v>
      </c>
      <c r="B35" s="85"/>
      <c r="C35" s="85"/>
      <c r="D35" s="85"/>
      <c r="E35" s="85"/>
      <c r="F35" s="85"/>
    </row>
    <row r="36" spans="1:6">
      <c r="A36" s="88" t="s">
        <v>138</v>
      </c>
      <c r="B36" s="88"/>
      <c r="C36" s="88"/>
      <c r="D36" s="88"/>
      <c r="E36" s="88"/>
      <c r="F36" s="88"/>
    </row>
  </sheetData>
  <mergeCells count="5">
    <mergeCell ref="A20:D20"/>
    <mergeCell ref="A30:D30"/>
    <mergeCell ref="A33:F33"/>
    <mergeCell ref="A35:F35"/>
    <mergeCell ref="A36:F36"/>
  </mergeCells>
  <pageMargins left="0.511811024" right="0.511811024" top="0.78740157499999996" bottom="0.78740157499999996" header="0.31496062000000002" footer="0.31496062000000002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J18" sqref="J18"/>
    </sheetView>
  </sheetViews>
  <sheetFormatPr defaultRowHeight="15.6"/>
  <cols>
    <col min="1" max="1" width="40.19921875" customWidth="1"/>
    <col min="2" max="2" width="10.59765625" customWidth="1"/>
    <col min="3" max="3" width="0" hidden="1" customWidth="1"/>
    <col min="4" max="4" width="26.3984375" hidden="1" customWidth="1"/>
    <col min="5" max="5" width="22.5" hidden="1" customWidth="1"/>
    <col min="6" max="6" width="12.19921875" hidden="1" customWidth="1"/>
    <col min="7" max="7" width="23.3984375" hidden="1" customWidth="1"/>
  </cols>
  <sheetData>
    <row r="1" spans="1:7">
      <c r="A1" s="86" t="s">
        <v>41</v>
      </c>
      <c r="B1" s="86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4" t="s">
        <v>79</v>
      </c>
    </row>
    <row r="33" spans="1:1">
      <c r="A33" s="84" t="s">
        <v>138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6"/>
  <cols>
    <col min="1" max="1" width="3.59765625" customWidth="1"/>
    <col min="2" max="2" width="61.3984375" bestFit="1" customWidth="1"/>
    <col min="3" max="3" width="16.09765625" style="1" customWidth="1"/>
    <col min="4" max="4" width="10" style="6" customWidth="1"/>
    <col min="5" max="5" width="15.8984375" style="8" customWidth="1"/>
    <col min="6" max="6" width="11.5" hidden="1" customWidth="1"/>
  </cols>
  <sheetData>
    <row r="2" spans="2:5" s="4" customFormat="1" ht="18">
      <c r="B2" s="9" t="s">
        <v>70</v>
      </c>
      <c r="C2" s="10"/>
      <c r="D2" s="5"/>
      <c r="E2" s="7"/>
    </row>
    <row r="3" spans="2:5" ht="18">
      <c r="B3" t="s">
        <v>2</v>
      </c>
      <c r="C3" s="50">
        <f>215404.74</f>
        <v>215404.74</v>
      </c>
      <c r="E3" s="7"/>
    </row>
    <row r="4" spans="2:5" ht="18">
      <c r="B4" t="s">
        <v>68</v>
      </c>
      <c r="C4" s="50">
        <f>17342.61*20%+17342.61</f>
        <v>20811.132000000001</v>
      </c>
      <c r="E4" s="7"/>
    </row>
    <row r="5" spans="2:5" ht="18">
      <c r="B5" t="s">
        <v>15</v>
      </c>
      <c r="C5" s="40">
        <v>465.08</v>
      </c>
      <c r="D5" s="43"/>
      <c r="E5" s="7"/>
    </row>
    <row r="6" spans="2:5" ht="18">
      <c r="B6" t="s">
        <v>16</v>
      </c>
      <c r="C6" s="40">
        <v>10770</v>
      </c>
      <c r="D6" s="43"/>
      <c r="E6" s="7"/>
    </row>
    <row r="7" spans="2:5" ht="18">
      <c r="B7" t="s">
        <v>44</v>
      </c>
      <c r="C7" s="1">
        <f>C3*71.96%</f>
        <v>155005.25090399999</v>
      </c>
      <c r="D7" s="15"/>
      <c r="E7" s="7"/>
    </row>
    <row r="8" spans="2:5" ht="18" hidden="1">
      <c r="B8" s="11" t="s">
        <v>9</v>
      </c>
      <c r="C8" s="12">
        <v>0</v>
      </c>
      <c r="E8" s="7"/>
    </row>
    <row r="9" spans="2:5" ht="18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67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6"/>
  <cols>
    <col min="4" max="4" width="11.59765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6"/>
  <cols>
    <col min="1" max="1" width="3.59765625" customWidth="1"/>
    <col min="2" max="2" width="46.8984375" customWidth="1"/>
    <col min="3" max="3" width="16.09765625" style="1" customWidth="1"/>
    <col min="4" max="4" width="10" style="6" customWidth="1"/>
    <col min="5" max="5" width="15.8984375" style="8" customWidth="1"/>
  </cols>
  <sheetData>
    <row r="2" spans="2:5" s="4" customFormat="1" ht="18">
      <c r="B2" s="9" t="s">
        <v>48</v>
      </c>
      <c r="C2" s="10"/>
      <c r="D2" s="5"/>
      <c r="E2" s="7"/>
    </row>
    <row r="3" spans="2:5" ht="18">
      <c r="B3" t="s">
        <v>2</v>
      </c>
      <c r="C3" s="1">
        <v>65633.679999999993</v>
      </c>
      <c r="E3" s="7"/>
    </row>
    <row r="4" spans="2:5" ht="18">
      <c r="B4" t="s">
        <v>15</v>
      </c>
      <c r="C4" s="40">
        <v>138</v>
      </c>
      <c r="D4" s="43"/>
      <c r="E4" s="7"/>
    </row>
    <row r="5" spans="2:5" ht="18">
      <c r="B5" t="s">
        <v>16</v>
      </c>
      <c r="C5" s="40">
        <v>11737.5</v>
      </c>
      <c r="D5" s="43"/>
      <c r="E5" s="7"/>
    </row>
    <row r="6" spans="2:5" ht="18">
      <c r="B6" t="s">
        <v>44</v>
      </c>
      <c r="C6" s="1">
        <f>C3*71.96%</f>
        <v>47229.996127999992</v>
      </c>
      <c r="D6" s="15"/>
      <c r="E6" s="7"/>
    </row>
    <row r="7" spans="2:5" ht="31.8" hidden="1">
      <c r="B7" s="11" t="s">
        <v>9</v>
      </c>
      <c r="C7" s="12">
        <v>0</v>
      </c>
      <c r="E7" s="7"/>
    </row>
    <row r="8" spans="2:5" ht="18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5" t="s">
        <v>45</v>
      </c>
      <c r="C24" s="85"/>
      <c r="D24" s="85"/>
      <c r="E24" s="85"/>
    </row>
    <row r="25" spans="2:5">
      <c r="B25" s="85"/>
      <c r="C25" s="85"/>
      <c r="D25" s="85"/>
      <c r="E25" s="85"/>
    </row>
    <row r="26" spans="2:5">
      <c r="B26" s="85" t="s">
        <v>46</v>
      </c>
      <c r="C26" s="85"/>
      <c r="D26" s="85"/>
      <c r="E26" s="85"/>
    </row>
    <row r="27" spans="2:5">
      <c r="B27" s="85" t="s">
        <v>47</v>
      </c>
      <c r="C27" s="85"/>
      <c r="D27" s="85"/>
      <c r="E27" s="85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JULIO AUGUSTO CARDOSO CHACHA</cp:lastModifiedBy>
  <cp:lastPrinted>2024-04-29T20:41:39Z</cp:lastPrinted>
  <dcterms:created xsi:type="dcterms:W3CDTF">2013-11-27T14:40:30Z</dcterms:created>
  <dcterms:modified xsi:type="dcterms:W3CDTF">2024-05-03T15:27:06Z</dcterms:modified>
</cp:coreProperties>
</file>