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CEAP-SOL" sheetId="1" r:id="rId1"/>
  </sheets>
  <definedNames>
    <definedName name="_xlnm._FilterDatabase" localSheetId="0" hidden="1">'CEAP-SOL'!$A$76:$K$107</definedName>
    <definedName name="_xlnm.Print_Area" localSheetId="0">'CEAP-SOL'!$A$1:$V$118</definedName>
    <definedName name="_xlnm.Print_Titles" localSheetId="0">'CEAP-SOL'!$75:$76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1" l="1"/>
  <c r="F99" i="1"/>
  <c r="F98" i="1"/>
  <c r="F97" i="1"/>
  <c r="F95" i="1"/>
  <c r="F94" i="1"/>
  <c r="F91" i="1"/>
  <c r="F90" i="1"/>
  <c r="F89" i="1"/>
  <c r="F84" i="1"/>
  <c r="F79" i="1"/>
  <c r="F78" i="1"/>
  <c r="F77" i="1"/>
  <c r="F106" i="1" s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G64" i="1"/>
  <c r="F64" i="1"/>
  <c r="E64" i="1"/>
  <c r="D64" i="1"/>
  <c r="C64" i="1"/>
  <c r="B64" i="1"/>
  <c r="V63" i="1"/>
  <c r="V62" i="1"/>
  <c r="V61" i="1"/>
  <c r="V60" i="1"/>
  <c r="V59" i="1"/>
  <c r="C59" i="1"/>
  <c r="B59" i="1"/>
  <c r="V58" i="1"/>
  <c r="V57" i="1"/>
  <c r="V56" i="1"/>
  <c r="C56" i="1"/>
  <c r="B56" i="1"/>
  <c r="V55" i="1"/>
  <c r="V54" i="1"/>
  <c r="V53" i="1"/>
  <c r="V52" i="1"/>
  <c r="C52" i="1"/>
  <c r="B52" i="1"/>
  <c r="V51" i="1"/>
  <c r="V50" i="1"/>
  <c r="C50" i="1"/>
  <c r="B50" i="1"/>
  <c r="V49" i="1"/>
  <c r="V48" i="1"/>
  <c r="V47" i="1"/>
  <c r="V46" i="1"/>
  <c r="C46" i="1"/>
  <c r="B46" i="1"/>
  <c r="V45" i="1"/>
  <c r="C45" i="1"/>
  <c r="B45" i="1"/>
  <c r="V44" i="1"/>
  <c r="V43" i="1"/>
  <c r="V42" i="1"/>
  <c r="V41" i="1"/>
  <c r="V40" i="1"/>
  <c r="V39" i="1"/>
  <c r="V38" i="1"/>
  <c r="V37" i="1"/>
  <c r="V36" i="1"/>
  <c r="V35" i="1"/>
  <c r="V34" i="1"/>
  <c r="B34" i="1"/>
  <c r="V33" i="1"/>
  <c r="V32" i="1"/>
  <c r="V31" i="1"/>
  <c r="V30" i="1"/>
  <c r="V29" i="1"/>
  <c r="V28" i="1"/>
  <c r="V27" i="1"/>
  <c r="V26" i="1"/>
  <c r="V25" i="1"/>
  <c r="V24" i="1"/>
  <c r="V64" i="1" s="1"/>
</calcChain>
</file>

<file path=xl/comments1.xml><?xml version="1.0" encoding="utf-8"?>
<comments xmlns="http://schemas.openxmlformats.org/spreadsheetml/2006/main">
  <authors>
    <author>Autor desconhecido</author>
    <author>Emilia Regina da Fonseca</author>
  </authors>
  <commentList>
    <comment ref="S44" authorId="0">
      <text>
        <r>
          <rPr>
            <sz val="10"/>
            <rFont val="Arial"/>
            <family val="2"/>
          </rPr>
          <t xml:space="preserve">R$ 7.410,00 -aquisição de 01 (um) aparelho de bisturi eletrônico bipolar, processo 202200010065658
</t>
        </r>
      </text>
    </comment>
    <comment ref="F77" authorId="0">
      <text>
        <r>
          <rPr>
            <sz val="10"/>
            <rFont val="Arial"/>
            <family val="2"/>
          </rPr>
          <t>R$ 113.754,20-   FOLHA DE PESSOAL  REFERENCIA JANEIRO/24, LANÇADA NA PLANILHA DE REPASSE MENSAL FEVEREIRO/2024.</t>
        </r>
      </text>
    </comment>
    <comment ref="F78" authorId="0">
      <text>
        <r>
          <rPr>
            <sz val="10"/>
            <rFont val="Arial"/>
            <family val="2"/>
          </rPr>
          <t xml:space="preserve">R$ 107.086,76 </t>
        </r>
        <r>
          <rPr>
            <sz val="9"/>
            <color rgb="FF000000"/>
            <rFont val="Segoe UI"/>
            <family val="2"/>
            <charset val="1"/>
          </rPr>
          <t xml:space="preserve">- FOLHA DE PESSOAL  REFERENCIA FEVEREIRO/24, LANÇADA NA PLANILHA DE REPASSE MENSAL MARÇO/2024. DESPACHO Nº 1029/2024/SES/SUPECC-03082 e Despacho nº 332/2024- GMAE-CG (v. 58131458).
</t>
        </r>
      </text>
    </comment>
    <comment ref="F79" authorId="0">
      <text>
        <r>
          <rPr>
            <sz val="10"/>
            <rFont val="Arial"/>
            <family val="2"/>
          </rPr>
          <t>R$ 101.024,35-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REFERENCIAMARÇO/24, LANÇADA NA PLANILHA DE REPASSE MENSAL ABRIL/2024. 
.
DESPACHO Nº 499/2024/SES/GMAE - CG-14421 (59376570)RELATÓRIO Nº 09 / 2024 SES/GMAE - CG-14421</t>
        </r>
      </text>
    </comment>
    <comment ref="F82" authorId="0">
      <text>
        <r>
          <rPr>
            <sz val="10"/>
            <rFont val="Arial"/>
            <family val="2"/>
          </rPr>
          <t>CEAP-SOL.............R$ 108.057,8..............Folha de pessoal, referencia Junho 2024, lançada na planilha de repasse mensal de Julho 2024, DESPACHO Nº 6696/2024/SES/COFP-05073 SEI 61845710</t>
        </r>
      </text>
    </comment>
    <comment ref="F83" authorId="0">
      <text>
        <r>
          <rPr>
            <sz val="10"/>
            <rFont val="Arial"/>
            <family val="2"/>
          </rPr>
          <t xml:space="preserve">CEAP-SOL.............R$ 98.850,42..............Folha de pessoal, referencia Julho 2024, lançada na planilha de repasse mensal de Julho 2024, conf. Processo 202100010024770, DESPACHO Nº 8391/2024/SES/COFP-05073 SEI 63449604
</t>
        </r>
      </text>
    </comment>
    <comment ref="F84" authorId="0">
      <text>
        <r>
          <rPr>
            <sz val="10"/>
            <rFont val="Arial"/>
            <family val="2"/>
          </rPr>
          <t>CEAP-SOL.............</t>
        </r>
        <r>
          <rPr>
            <b/>
            <sz val="9"/>
            <color rgb="FF000000"/>
            <rFont val="Segoe UI"/>
            <family val="2"/>
            <charset val="1"/>
          </rPr>
          <t>R$ 97.484,42</t>
        </r>
        <r>
          <rPr>
            <sz val="9"/>
            <color rgb="FF000000"/>
            <rFont val="Segoe UI"/>
            <family val="2"/>
            <charset val="1"/>
          </rPr>
          <t xml:space="preserve">..............Folha de pessoal, referencia Agosto 2024, lançada na planilha de repasse mensal de agosto 2024, conf. Processo 202100010024770, DESPACHO Nº 9591/2024/SES/COFP-05073 SEI 64729292
</t>
        </r>
      </text>
    </comment>
    <comment ref="F89" authorId="0">
      <text>
        <r>
          <rPr>
            <sz val="10"/>
            <rFont val="Arial"/>
            <family val="2"/>
          </rPr>
          <t xml:space="preserve">R$ 24.852,58 -  E       R$  475,84 </t>
        </r>
        <r>
          <rPr>
            <sz val="9"/>
            <color rgb="FF000000"/>
            <rFont val="Segoe UI"/>
            <family val="2"/>
            <charset val="1"/>
          </rPr>
          <t xml:space="preserve">  IRRF -CELG  JANEIRO/24 LANÇADO NA PLANILHA DE FEVEREIRO/24.  
.
DESPACHO Nº 332/2024/SES/GMAE - CG-14421</t>
        </r>
      </text>
    </comment>
    <comment ref="F90" authorId="0">
      <text>
        <r>
          <rPr>
            <sz val="10"/>
            <rFont val="Arial"/>
            <family val="2"/>
          </rPr>
          <t xml:space="preserve">R$ 17.463,27 -  E       R$ 334,25 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FEVEREIRO/24, LANÇADA NA PLANILHA DE REPASSE MENSAL MARÇO/2024. DESPACHO Nº 1029/2024/SES/SUPECC-03082 e Despacho nº 332/2024- GMAE-CG (v. 58131458).
</t>
        </r>
      </text>
    </comment>
    <comment ref="F91" authorId="0">
      <text>
        <r>
          <rPr>
            <sz val="10"/>
            <rFont val="Arial"/>
            <family val="2"/>
          </rPr>
          <t>R$ 16.916,76-  E       R$    334,96</t>
        </r>
        <r>
          <rPr>
            <sz val="9"/>
            <color rgb="FF000000"/>
            <rFont val="Segoe UI"/>
            <family val="2"/>
            <charset val="1"/>
          </rPr>
          <t>- IRRF -CELG  REFERENCIA MARÇO/24, LANÇADA NA PLANILHA DE REPASSE MENSAL ABRIL/2024.
.
DESPACHO Nº 499/2024/SES/GMAE - CG-14421</t>
        </r>
      </text>
    </comment>
    <comment ref="F94" authorId="0">
      <text>
        <r>
          <rPr>
            <sz val="10"/>
            <rFont val="Arial"/>
            <family val="2"/>
          </rPr>
          <t>15.230,32</t>
        </r>
        <r>
          <rPr>
            <sz val="9"/>
            <color rgb="FF000000"/>
            <rFont val="Segoe UI"/>
            <family val="2"/>
            <charset val="1"/>
          </rPr>
          <t>....EQUATORIAL  REFERENCIA JUNHO 2024,   , LANÇADA NA PLANILHA DE REPASSE MENSAL  JULHO 2024 DESPACHO Nº 311/2024/SES/CGCC / GAAL-11410 (62641978)...               -UC..12190251-06/2024.......
TOTAL DA FATURA.......R$14.950,40
IR1,2%.....R$150,20
IR4,8%......129,70
IR TOTAL.........R$279,9</t>
        </r>
      </text>
    </comment>
    <comment ref="F95" authorId="0">
      <text>
        <r>
          <rPr>
            <sz val="10"/>
            <rFont val="Arial"/>
            <family val="2"/>
          </rPr>
          <t>10.725,47</t>
        </r>
        <r>
          <rPr>
            <sz val="9"/>
            <color rgb="FF000000"/>
            <rFont val="Segoe UI"/>
            <family val="2"/>
            <charset val="1"/>
          </rPr>
          <t>....EQUATORIAL  REFERENCIA JULHO 2024,   , LANÇADA NA PLANILHA DE REPASSE MENSAL  JULHO 2024 DESPACHO Nº 339/2024/SES/CGCC / GAAL-11410 (63544980)...             
   -UC-12190251-07/2024.-TOTAL DA FATURA.......R$10.507,66.-IR1,2%.....R$121,59.-IR4,8%......96,22....IR TOTAL.........R$217,81</t>
        </r>
      </text>
    </comment>
    <comment ref="F96" authorId="0">
      <text>
        <r>
          <rPr>
            <sz val="10"/>
            <rFont val="Arial"/>
            <family val="2"/>
          </rPr>
          <t xml:space="preserve">R$ 13.870,19 -Fornecimento energia elétrica, referência agosto/24, Valor informado pela Coordenação de Gestão de Contas e Contratos - GAAL DESPACHO Nº 396/2024/SES/CGCC / GAAL-11410 (64984165)  Processo nº 201700010019675
.
VR.FATURA...............R$ 13.603,14
IR..................................R$ 267,05
</t>
        </r>
      </text>
    </comment>
    <comment ref="F97" authorId="1">
      <text>
        <r>
          <rPr>
            <b/>
            <sz val="9"/>
            <color indexed="81"/>
            <rFont val="Segoe UI"/>
            <family val="2"/>
          </rPr>
          <t>...</t>
        </r>
        <r>
          <rPr>
            <sz val="9"/>
            <color indexed="81"/>
            <rFont val="Segoe UI"/>
            <family val="2"/>
          </rPr>
          <t>.EQUATORIAL  REFERENCIA SETEMBRO 2024,   , LANÇADA NA PLANILHA DE REPASSE MENSAL  SETEMBRO 2024 DESPACHO Nº 437/2024/SES/CGCC / GAAL-11410 SEI 66162362...               
 -UC-12190251-09/2024.-TOTAL DA FATURA.......</t>
        </r>
        <r>
          <rPr>
            <b/>
            <sz val="9"/>
            <color indexed="81"/>
            <rFont val="Segoe UI"/>
            <family val="2"/>
          </rPr>
          <t>R$14.943,73.</t>
        </r>
        <r>
          <rPr>
            <sz val="9"/>
            <color indexed="81"/>
            <rFont val="Segoe UI"/>
            <family val="2"/>
          </rPr>
          <t xml:space="preserve">
-IR1,2%.....R$141,05.-IR4,8%......167,36....IR TOTAL.........</t>
        </r>
        <r>
          <rPr>
            <b/>
            <sz val="9"/>
            <color indexed="81"/>
            <rFont val="Segoe UI"/>
            <family val="2"/>
          </rPr>
          <t>R$308,41</t>
        </r>
      </text>
    </comment>
    <comment ref="F98" authorId="1">
      <text>
        <r>
          <rPr>
            <b/>
            <sz val="9"/>
            <color indexed="81"/>
            <rFont val="Segoe UI"/>
            <family val="2"/>
          </rPr>
          <t>21.854,49</t>
        </r>
        <r>
          <rPr>
            <sz val="9"/>
            <color indexed="81"/>
            <rFont val="Segoe UI"/>
            <family val="2"/>
          </rPr>
          <t>....EQUATORIAL  REFERENCIA OUTUBRO  2024,   , LANÇADA NA PLANILHA DE REPASSE MENSAL  OUTUBRO  2024 DESPACHO Nº 477/2024/SES/CGCC / GAAL-11410 SEI 67193544...                R$ 21854,49-UC-12190251-10/2024.-TOTAL DA FATURA.......</t>
        </r>
        <r>
          <rPr>
            <b/>
            <sz val="9"/>
            <color indexed="81"/>
            <rFont val="Segoe UI"/>
            <family val="2"/>
          </rPr>
          <t>R$21.444,78</t>
        </r>
        <r>
          <rPr>
            <sz val="9"/>
            <color indexed="81"/>
            <rFont val="Segoe UI"/>
            <family val="2"/>
          </rPr>
          <t xml:space="preserve">
.-IR1,2%.....R$212,87.-IR4,8%......196,84....IR TOTAL........</t>
        </r>
        <r>
          <rPr>
            <b/>
            <sz val="9"/>
            <color indexed="81"/>
            <rFont val="Segoe UI"/>
            <family val="2"/>
          </rPr>
          <t>.R$409,71</t>
        </r>
      </text>
    </comment>
    <comment ref="F99" authorId="1">
      <text>
        <r>
          <rPr>
            <sz val="9"/>
            <color indexed="81"/>
            <rFont val="Segoe UI"/>
            <family val="2"/>
          </rPr>
          <t>22037,23....EQUATORIAL  REFERENCIA NOVEMBRO  2024,   LANÇADA NA PLANILHA DE REPASSE MENSAL NOVEMBRO  2024 DESPACHO Nº 511/2024/SES/CGCC / GAAL-11410 SEI 68238284...                
R$ 22037,23-UC-12190251-11/2024.-TOTAL DA FATURA.......R$21612,99.-IR1,2%.....R$211.-IR4,8%......213,24....IR TOTAL.........R$424,24
.
#Solicitação de Liquidação e Pagamento CONSOLIDADO - NOVEMBRO/2024 - CEAP-SOL ({70876433|68315929})#</t>
        </r>
      </text>
    </comment>
    <comment ref="F101" authorId="0">
      <text>
        <r>
          <rPr>
            <sz val="10"/>
            <rFont val="Arial"/>
            <family val="2"/>
          </rPr>
          <t xml:space="preserve">
.
R$ 79.578,40 - Ajuste de Metas: Relatório nº 31/2024 - GMAE (56232494), no qual a Comissão de Monitoramento e Avaliação dos Contratos de Gestão avalia a gestão do CEAPSOL, no período de 25/12/2022 a 24/06/2023, na vigência do 12º Termo Aditivo ao Termo de Transferência de Gestão nº 003/2013, Processo nº 202300010041227.
</t>
        </r>
      </text>
    </comment>
  </commentList>
</comments>
</file>

<file path=xl/sharedStrings.xml><?xml version="1.0" encoding="utf-8"?>
<sst xmlns="http://schemas.openxmlformats.org/spreadsheetml/2006/main" count="141" uniqueCount="63">
  <si>
    <t>Relatório Resumido da Execução Orçamentária e Financeira por Contrato de Gestão</t>
  </si>
  <si>
    <t>Mês/Ano: JANEIRO A NOVEMBRO/2024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</si>
  <si>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</si>
  <si>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</si>
  <si>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</si>
  <si>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03.969.808/0008-46</t>
  </si>
  <si>
    <t>Unidade Gerida: Centro de Atenção Prolongada e Casa de Apoio Condomínio Solidariedade - CEAP/SOL.</t>
  </si>
  <si>
    <t xml:space="preserve"> Termo de Transferência de Gestão nº 003/2013-SES/GO - 13° Termo Aditivo e 1° Apostilamento,2° Apostilamento , 3° Apostilamento, 4° Apostilamento, 5° APOSTILAMENTO.</t>
  </si>
  <si>
    <t>Vigência do Contrato de Gestão -Início:    13° Termo Aditivo: Início:   25/06/2023  Término 24/06/2025</t>
  </si>
  <si>
    <t>Previsão de Repasse Mensal do Contrato de Gestão/ADITIVO: - Custeio : R$ 1.768.408,89       Processo nº: 201100010017260.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</si>
  <si>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</si>
  <si>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</si>
  <si>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</si>
  <si>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</si>
  <si>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</si>
  <si>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</si>
  <si>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</si>
  <si>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</si>
  <si>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</si>
  <si>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</si>
  <si>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</si>
  <si>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</si>
  <si>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</si>
  <si>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</si>
  <si>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</si>
  <si>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</si>
  <si>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</si>
  <si>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</si>
  <si>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</si>
  <si>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</si>
  <si>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</si>
  <si>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</si>
  <si>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</si>
  <si>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</si>
  <si>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</si>
  <si>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</si>
  <si>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</si>
  <si>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</si>
  <si>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</si>
  <si>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</si>
  <si>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</si>
  <si>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</si>
  <si>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</si>
  <si>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</si>
  <si>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</si>
  <si>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</si>
  <si>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</si>
  <si>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SES/COFP-5073, /GMAE-14421 E SES/SUPECC-03082.</t>
  </si>
  <si>
    <t>* Glosa - Servidores cedidos.</t>
  </si>
  <si>
    <t>*Glosa - Servidores cedidos.</t>
  </si>
  <si>
    <t>Glosa- Concessionárias (faturas da energia).</t>
  </si>
  <si>
    <t>3.3.90.39.04</t>
  </si>
  <si>
    <t>SES/GAAL-11410, SES/GMAE-14421 E SES/SUPECC-03082.</t>
  </si>
  <si>
    <t>* Glosa- Concessionárias (faturas da energia).</t>
  </si>
  <si>
    <t>*Glosa- Concessionárias (faturas da energia).</t>
  </si>
  <si>
    <t>Glosa - Não cumprimento de Metas Contratuais.</t>
  </si>
  <si>
    <t>período de 25/12/2022 a 24/06/2023</t>
  </si>
  <si>
    <t xml:space="preserve"> Relatório nº 31/2024 - GMAE (56232494)</t>
  </si>
  <si>
    <t>DIFERENÇA GLOSA PESSOAL APLICADA/PLANILHA GEFIC E OUTROS R$</t>
  </si>
  <si>
    <t>Total Geral</t>
  </si>
  <si>
    <t xml:space="preserve">* Glosa aplicada com valor estimado - ajuste será realizado posteriormente, quando informado pela SES/GMAE - CG-14421. </t>
  </si>
  <si>
    <r>
      <rPr>
        <sz val="10"/>
        <color rgb="FF000000"/>
        <rFont val="Calibri"/>
        <family val="2"/>
        <charset val="1"/>
      </rPr>
      <t xml:space="preserve">•	</t>
    </r>
    <r>
      <rPr>
        <b/>
        <sz val="10"/>
        <color rgb="FF000000"/>
        <rFont val="Calibri"/>
        <family val="2"/>
        <charset val="1"/>
      </rPr>
      <t xml:space="preserve">Nota Explicativa: 8. Pagamentos (repasses – Restos a Pagar) (Informar na Nota Explicativa): </t>
    </r>
    <r>
      <rPr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ISG-COND. SOLIDARIEDADE, REF. AO REP. CONT. GESTÃO,13º T.A, REF. A NOVEMBRO 2023.AUT. DESPACHO Nº 3690/2023/GAB. .VALOR PAGO...............R$ 20.636,66.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ISG-COND. SOLIDARIEDADE, REF. AO REP. CONT. GESTÃO,13º T.A, REF. A DEZEMBRO 2023..O VALOR DA FOLHA DEZ/23 FOI RETIFICADO PELA COORDENAÇÃO DE FOLHA DE PAGAMENTO CONFORME PLANILHA (57755366) ANEXA AOProcesso nº 202100010024770.VALOR PAGO...............R$ 12.547,82.                                                                                                                                                                                                                       
•	R$ 7.410,00 -aquisição de 01 (um) aparelho de bisturi eletrônico bipolar, processo 202200010065658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9. Pagamentos de Despesas de Exercícios Anteriores - DEA (informar a natureza, processo e outros esclarecimentos sobre o repasse efetuado para a contratada, objetivamente, na Nota Explicativa)
</t>
    </r>
    <r>
      <rPr>
        <sz val="10"/>
        <color rgb="FF000000"/>
        <rFont val="Calibri"/>
        <family val="2"/>
        <charset val="1"/>
      </rPr>
      <t>•	PROC.201100010017260- ISG-COND.SOL. ,PISO NACIONAL ENFERMAGEM, REF.:PNE-COND.SOL.5-8/23 ............ 96.205,62
•	 PNE-COND.SOL.5-8/23# ............ 52.210,78 
•	PNE-COND.SOL.09/23 ............ 37.104,10.
•	VALOR PAGO............R$ 185.520,50.DESPACHO Nº 2260/2024/GAB (59602970) E DESPACHO Nº 5205/2024/SES/SGI-03079(59647905).                                                                      PROC.201100010017260- ISG-COND.SOL. ,PISO NACIONAL ENFERMAGEM, REF. DÉCIMO TERCEIRO/2023, CONF.DESP Nº 429/2024/SES/GEM ..PNE-COND.SOL.13° 23 .............. 25.610,88
•	 PNE-COND.SOL.13° 23- .............. 12.368,03 .VALOR PAGO............R$ 37.978,91..DESPACHO Nº 2260/2024/GAB (59602970) E DESPACHO Nº 5205/2024/SES/SGI-03079 (59647905).                                                                                                                        PROC.201100010017260- ISG-COND.SOL. ,
•	PISO NACIONAL ENFERMAGEM, REF. NOVEMBRO/2023,CONF.DESP Nº 429/2024/SES/GEMOD-2128 ..VALOR PAGO.............R$ 38.376,49..DESPACHO Nº 2260/2024/GAB (59602970) E DESPACHO Nº 5205/2024/SES/SGI-03079 (59647905).</t>
    </r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</si>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</sst>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_-;\-* #,##0.00_-;_-* \-??_-;_-@_-"/>
    <numFmt numFmtId="165" formatCode="[$-416]mmmm\-yy;@"/>
    <numFmt numFmtId="166" formatCode="&quot;R$ &quot;#,##0.00;[Red]&quot;-R$ &quot;#,##0.00"/>
    <numFmt numFmtId="167" formatCode="[$-416]mmm\-yy;@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0"/>
      <color rgb="FF1F497D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166" fontId="8" fillId="0" borderId="0" xfId="0" applyNumberFormat="1" applyFont="1"/>
    <xf numFmtId="4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43" fontId="3" fillId="0" borderId="0" xfId="0" applyNumberFormat="1" applyFont="1" applyAlignment="1">
      <alignment wrapText="1"/>
    </xf>
    <xf numFmtId="166" fontId="0" fillId="0" borderId="0" xfId="0" applyNumberFormat="1"/>
    <xf numFmtId="0" fontId="5" fillId="3" borderId="16" xfId="0" applyFont="1" applyFill="1" applyBorder="1" applyAlignment="1">
      <alignment horizontal="center" vertical="center" wrapText="1"/>
    </xf>
    <xf numFmtId="4" fontId="9" fillId="0" borderId="17" xfId="1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7" fontId="3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164" fontId="5" fillId="5" borderId="16" xfId="0" applyNumberFormat="1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5" borderId="16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6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6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61"/>
  <sheetViews>
    <sheetView tabSelected="1" zoomScaleNormal="100" workbookViewId="0">
      <selection activeCell="L95" sqref="L95:P95"/>
    </sheetView>
  </sheetViews>
  <sheetFormatPr defaultColWidth="8.7109375" defaultRowHeight="15" x14ac:dyDescent="0.25"/>
  <cols>
    <col min="2" max="2" width="14.28515625" customWidth="1"/>
    <col min="3" max="3" width="17.7109375" style="44" customWidth="1"/>
    <col min="4" max="6" width="13.7109375" customWidth="1"/>
    <col min="7" max="7" width="14.42578125" customWidth="1"/>
    <col min="8" max="8" width="16.140625" customWidth="1"/>
    <col min="9" max="9" width="14.7109375" customWidth="1"/>
    <col min="10" max="10" width="13.85546875" customWidth="1"/>
    <col min="11" max="11" width="16.42578125" customWidth="1"/>
    <col min="12" max="12" width="14.5703125" customWidth="1"/>
    <col min="13" max="14" width="13.85546875" customWidth="1"/>
    <col min="15" max="22" width="15.28515625" customWidth="1"/>
    <col min="23" max="23" width="14.28515625" customWidth="1"/>
    <col min="24" max="24" width="10.5703125" customWidth="1"/>
  </cols>
  <sheetData>
    <row r="1" spans="1:22" ht="26.25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</row>
    <row r="3" spans="1:22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</row>
    <row r="5" spans="1:22" x14ac:dyDescent="0.25">
      <c r="A5" s="66" t="s">
        <v>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2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2"/>
      <c r="P6" s="2"/>
      <c r="Q6" s="2"/>
      <c r="R6" s="2"/>
      <c r="S6" s="2"/>
      <c r="T6" s="2"/>
      <c r="U6" s="2"/>
      <c r="V6" s="2"/>
    </row>
    <row r="7" spans="1:22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"/>
      <c r="P7" s="2"/>
      <c r="Q7" s="2"/>
      <c r="R7" s="2"/>
      <c r="S7" s="2"/>
      <c r="T7" s="2"/>
      <c r="U7" s="2"/>
      <c r="V7" s="2"/>
    </row>
    <row r="8" spans="1:22" x14ac:dyDescent="0.25">
      <c r="A8" s="66" t="s">
        <v>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</row>
    <row r="9" spans="1:22" x14ac:dyDescent="0.25">
      <c r="A9" s="64" t="s">
        <v>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66" t="s">
        <v>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</row>
    <row r="12" spans="1:22" ht="15.75" thickBot="1" x14ac:dyDescent="0.3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2"/>
      <c r="P12" s="2"/>
      <c r="Q12" s="2"/>
      <c r="R12" s="2"/>
      <c r="S12" s="2"/>
      <c r="T12" s="2"/>
      <c r="U12" s="2"/>
      <c r="V12" s="2"/>
    </row>
    <row r="13" spans="1:22" ht="15.75" hidden="1" thickBot="1" x14ac:dyDescent="0.3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2"/>
      <c r="P13" s="2"/>
      <c r="Q13" s="2"/>
      <c r="R13" s="2"/>
      <c r="S13" s="2"/>
      <c r="T13" s="2"/>
      <c r="U13" s="2"/>
      <c r="V13" s="2"/>
    </row>
    <row r="14" spans="1:22" ht="15.75" hidden="1" thickBot="1" x14ac:dyDescent="0.3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.75" customHeight="1" thickBot="1" x14ac:dyDescent="0.3">
      <c r="A15" s="59" t="s">
        <v>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</row>
    <row r="16" spans="1:22" ht="15.75" customHeight="1" thickBot="1" x14ac:dyDescent="0.3">
      <c r="A16" s="59" t="s">
        <v>8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</row>
    <row r="17" spans="1:23" ht="15.75" thickBot="1" x14ac:dyDescent="0.3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4"/>
      <c r="Q17" s="4"/>
      <c r="R17" s="4"/>
      <c r="S17" s="4"/>
      <c r="T17" s="4"/>
      <c r="U17" s="4"/>
      <c r="V17" s="4"/>
    </row>
    <row r="18" spans="1:23" ht="15.75" customHeight="1" thickBot="1" x14ac:dyDescent="0.3">
      <c r="A18" s="59" t="s">
        <v>9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1:23" ht="25.5" customHeight="1" thickBot="1" x14ac:dyDescent="0.3">
      <c r="A19" s="59" t="s">
        <v>10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</row>
    <row r="20" spans="1:23" ht="15.75" customHeight="1" thickBot="1" x14ac:dyDescent="0.3">
      <c r="A20" s="60" t="s">
        <v>11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spans="1:23" s="6" customFormat="1" ht="15.75" customHeight="1" thickBot="1" x14ac:dyDescent="0.3">
      <c r="A21" s="61" t="s">
        <v>12</v>
      </c>
      <c r="B21" s="5"/>
      <c r="C21" s="62" t="s">
        <v>13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spans="1:23" s="6" customFormat="1" ht="78.75" customHeight="1" thickBot="1" x14ac:dyDescent="0.3">
      <c r="A22" s="61"/>
      <c r="B22" s="63" t="s">
        <v>14</v>
      </c>
      <c r="C22" s="57" t="s">
        <v>15</v>
      </c>
      <c r="D22" s="56" t="s">
        <v>16</v>
      </c>
      <c r="E22" s="56"/>
      <c r="F22" s="56"/>
      <c r="G22" s="56" t="s">
        <v>17</v>
      </c>
      <c r="H22" s="56"/>
      <c r="I22" s="56"/>
      <c r="J22" s="7" t="s">
        <v>18</v>
      </c>
      <c r="K22" s="56" t="s">
        <v>19</v>
      </c>
      <c r="L22" s="56"/>
      <c r="M22" s="56"/>
      <c r="N22" s="56"/>
      <c r="O22" s="56" t="s">
        <v>20</v>
      </c>
      <c r="P22" s="56"/>
      <c r="Q22" s="7" t="s">
        <v>21</v>
      </c>
      <c r="R22" s="56" t="s">
        <v>22</v>
      </c>
      <c r="S22" s="56"/>
      <c r="T22" s="56" t="s">
        <v>23</v>
      </c>
      <c r="U22" s="56"/>
      <c r="V22" s="57" t="s">
        <v>24</v>
      </c>
    </row>
    <row r="23" spans="1:23" s="6" customFormat="1" ht="37.5" customHeight="1" thickBot="1" x14ac:dyDescent="0.3">
      <c r="A23" s="61"/>
      <c r="B23" s="63"/>
      <c r="C23" s="57"/>
      <c r="D23" s="8" t="s">
        <v>25</v>
      </c>
      <c r="E23" s="8" t="s">
        <v>26</v>
      </c>
      <c r="F23" s="8" t="s">
        <v>27</v>
      </c>
      <c r="G23" s="8" t="s">
        <v>25</v>
      </c>
      <c r="H23" s="8" t="s">
        <v>26</v>
      </c>
      <c r="I23" s="8" t="s">
        <v>27</v>
      </c>
      <c r="J23" s="8" t="s">
        <v>25</v>
      </c>
      <c r="K23" s="8" t="s">
        <v>28</v>
      </c>
      <c r="L23" s="8" t="s">
        <v>25</v>
      </c>
      <c r="M23" s="8" t="s">
        <v>26</v>
      </c>
      <c r="N23" s="8" t="s">
        <v>27</v>
      </c>
      <c r="O23" s="8" t="s">
        <v>25</v>
      </c>
      <c r="P23" s="8" t="s">
        <v>26</v>
      </c>
      <c r="Q23" s="8"/>
      <c r="R23" s="8" t="s">
        <v>25</v>
      </c>
      <c r="S23" s="8" t="s">
        <v>26</v>
      </c>
      <c r="T23" s="8" t="s">
        <v>25</v>
      </c>
      <c r="U23" s="8" t="s">
        <v>29</v>
      </c>
      <c r="V23" s="57"/>
    </row>
    <row r="24" spans="1:23" s="6" customFormat="1" ht="15.75" thickBot="1" x14ac:dyDescent="0.3">
      <c r="A24" s="9" t="s">
        <v>30</v>
      </c>
      <c r="B24" s="10">
        <v>1916906.86</v>
      </c>
      <c r="C24" s="10">
        <v>1814791.95</v>
      </c>
      <c r="D24" s="10">
        <v>10204276.529999999</v>
      </c>
      <c r="E24" s="10"/>
      <c r="F24" s="10"/>
      <c r="G24" s="10">
        <v>3389452.14</v>
      </c>
      <c r="H24" s="10"/>
      <c r="I24" s="10"/>
      <c r="J24" s="10">
        <v>139082.62</v>
      </c>
      <c r="K24" s="11">
        <v>45292</v>
      </c>
      <c r="L24" s="12">
        <v>1679726.07</v>
      </c>
      <c r="M24" s="12"/>
      <c r="N24" s="12"/>
      <c r="O24" s="12"/>
      <c r="P24" s="12"/>
      <c r="Q24" s="12"/>
      <c r="R24" s="12"/>
      <c r="S24" s="12"/>
      <c r="T24" s="12"/>
      <c r="U24" s="12"/>
      <c r="V24" s="10">
        <f t="shared" ref="V24:V63" si="0">L24+M24+N24+R24+S24+T24+U24</f>
        <v>1679726.07</v>
      </c>
      <c r="W24" s="13"/>
    </row>
    <row r="25" spans="1:23" s="6" customFormat="1" ht="15.75" thickBot="1" x14ac:dyDescent="0.3">
      <c r="A25" s="14">
        <v>45323</v>
      </c>
      <c r="B25" s="10">
        <v>1915816.17</v>
      </c>
      <c r="C25" s="10">
        <v>1813701.26</v>
      </c>
      <c r="D25" s="10"/>
      <c r="E25" s="10"/>
      <c r="F25" s="10"/>
      <c r="G25" s="10">
        <v>1709726.07</v>
      </c>
      <c r="H25" s="10"/>
      <c r="I25" s="10"/>
      <c r="J25" s="10">
        <v>124884.28</v>
      </c>
      <c r="K25" s="11">
        <v>45323</v>
      </c>
      <c r="L25" s="12">
        <v>1709726.07</v>
      </c>
      <c r="M25" s="12"/>
      <c r="N25" s="12"/>
      <c r="O25" s="12"/>
      <c r="P25" s="12"/>
      <c r="Q25" s="12"/>
      <c r="R25" s="12"/>
      <c r="S25" s="12"/>
      <c r="T25" s="12"/>
      <c r="U25" s="12"/>
      <c r="V25" s="10">
        <f t="shared" si="0"/>
        <v>1709726.07</v>
      </c>
      <c r="W25" s="13"/>
    </row>
    <row r="26" spans="1:23" s="6" customFormat="1" ht="15.75" thickBot="1" x14ac:dyDescent="0.3">
      <c r="A26" s="14">
        <v>45323</v>
      </c>
      <c r="B26" s="10"/>
      <c r="C26" s="10"/>
      <c r="D26" s="10"/>
      <c r="E26" s="10"/>
      <c r="F26" s="10"/>
      <c r="G26" s="10"/>
      <c r="H26" s="10"/>
      <c r="I26" s="10"/>
      <c r="J26" s="10"/>
      <c r="K26" s="11">
        <v>45231</v>
      </c>
      <c r="L26" s="12"/>
      <c r="M26" s="12"/>
      <c r="N26" s="12"/>
      <c r="O26" s="12"/>
      <c r="P26" s="12"/>
      <c r="Q26" s="12"/>
      <c r="R26" s="12">
        <v>20636.66</v>
      </c>
      <c r="S26" s="12"/>
      <c r="T26" s="12"/>
      <c r="U26" s="12"/>
      <c r="V26" s="10">
        <f t="shared" si="0"/>
        <v>20636.66</v>
      </c>
      <c r="W26" s="13"/>
    </row>
    <row r="27" spans="1:23" s="6" customFormat="1" ht="15.75" thickBot="1" x14ac:dyDescent="0.3">
      <c r="A27" s="14">
        <v>45352</v>
      </c>
      <c r="B27" s="10">
        <v>1915816.17</v>
      </c>
      <c r="C27" s="10">
        <v>1813701.26</v>
      </c>
      <c r="D27" s="10"/>
      <c r="E27" s="10"/>
      <c r="F27" s="10"/>
      <c r="G27" s="10">
        <v>40917.379999999997</v>
      </c>
      <c r="H27" s="10"/>
      <c r="I27" s="10"/>
      <c r="J27" s="10">
        <v>119366.72</v>
      </c>
      <c r="K27" s="11">
        <v>45380</v>
      </c>
      <c r="L27" s="12">
        <v>1669726.07</v>
      </c>
      <c r="M27" s="12"/>
      <c r="N27" s="12"/>
      <c r="O27" s="12"/>
      <c r="P27" s="12"/>
      <c r="Q27" s="12"/>
      <c r="R27" s="12"/>
      <c r="S27" s="12"/>
      <c r="T27" s="12"/>
      <c r="U27" s="12"/>
      <c r="V27" s="10">
        <f t="shared" si="0"/>
        <v>1669726.07</v>
      </c>
      <c r="W27" s="13"/>
    </row>
    <row r="28" spans="1:23" s="6" customFormat="1" ht="15.75" thickBot="1" x14ac:dyDescent="0.3">
      <c r="A28" s="14">
        <v>45352</v>
      </c>
      <c r="B28" s="10"/>
      <c r="C28" s="10"/>
      <c r="D28" s="10"/>
      <c r="E28" s="10"/>
      <c r="F28" s="10"/>
      <c r="G28" s="10"/>
      <c r="H28" s="10"/>
      <c r="I28" s="10"/>
      <c r="J28" s="10"/>
      <c r="K28" s="11">
        <v>45292</v>
      </c>
      <c r="L28" s="12">
        <v>30000</v>
      </c>
      <c r="M28" s="12"/>
      <c r="N28" s="12"/>
      <c r="O28" s="12"/>
      <c r="P28" s="12"/>
      <c r="Q28" s="12"/>
      <c r="R28" s="12"/>
      <c r="S28" s="12"/>
      <c r="T28" s="12"/>
      <c r="U28" s="12"/>
      <c r="V28" s="10">
        <f t="shared" si="0"/>
        <v>30000</v>
      </c>
      <c r="W28" s="13"/>
    </row>
    <row r="29" spans="1:23" s="6" customFormat="1" ht="15.75" thickBot="1" x14ac:dyDescent="0.3">
      <c r="A29" s="14">
        <v>45352</v>
      </c>
      <c r="B29" s="10"/>
      <c r="C29" s="10"/>
      <c r="D29" s="10"/>
      <c r="E29" s="10"/>
      <c r="F29" s="10"/>
      <c r="G29" s="10"/>
      <c r="H29" s="10"/>
      <c r="I29" s="10"/>
      <c r="J29" s="10"/>
      <c r="K29" s="11">
        <v>45289</v>
      </c>
      <c r="L29" s="12"/>
      <c r="M29" s="12"/>
      <c r="N29" s="12"/>
      <c r="O29" s="12"/>
      <c r="P29" s="12"/>
      <c r="Q29" s="12"/>
      <c r="R29" s="12">
        <v>12547.82</v>
      </c>
      <c r="S29" s="12"/>
      <c r="T29" s="12"/>
      <c r="U29" s="12"/>
      <c r="V29" s="10">
        <f t="shared" si="0"/>
        <v>12547.82</v>
      </c>
      <c r="W29" s="13"/>
    </row>
    <row r="30" spans="1:23" s="6" customFormat="1" ht="15.75" thickBot="1" x14ac:dyDescent="0.3">
      <c r="A30" s="14">
        <v>45383</v>
      </c>
      <c r="B30" s="10">
        <v>1913964.85</v>
      </c>
      <c r="C30" s="10">
        <v>1811849.94</v>
      </c>
      <c r="D30" s="10"/>
      <c r="E30" s="10">
        <v>15168</v>
      </c>
      <c r="F30" s="10"/>
      <c r="G30" s="10">
        <v>3364989.46</v>
      </c>
      <c r="H30" s="10"/>
      <c r="I30" s="10"/>
      <c r="J30" s="10">
        <v>201972.01</v>
      </c>
      <c r="K30" s="11">
        <v>45383</v>
      </c>
      <c r="L30" s="12">
        <v>1630147.67</v>
      </c>
      <c r="M30" s="12"/>
      <c r="N30" s="12"/>
      <c r="O30" s="12"/>
      <c r="P30" s="12"/>
      <c r="Q30" s="12"/>
      <c r="R30" s="12"/>
      <c r="S30" s="12"/>
      <c r="T30" s="12"/>
      <c r="U30" s="12"/>
      <c r="V30" s="10">
        <f t="shared" si="0"/>
        <v>1630147.67</v>
      </c>
      <c r="W30" s="13"/>
    </row>
    <row r="31" spans="1:23" s="6" customFormat="1" ht="15.75" thickBot="1" x14ac:dyDescent="0.3">
      <c r="A31" s="14">
        <v>45383</v>
      </c>
      <c r="B31" s="10"/>
      <c r="C31" s="10"/>
      <c r="D31" s="10"/>
      <c r="E31" s="10"/>
      <c r="F31" s="10"/>
      <c r="G31" s="10"/>
      <c r="H31" s="10"/>
      <c r="I31" s="10"/>
      <c r="J31" s="10"/>
      <c r="K31" s="11">
        <v>45292</v>
      </c>
      <c r="L31" s="12">
        <v>10917.38</v>
      </c>
      <c r="M31" s="12"/>
      <c r="N31" s="12"/>
      <c r="O31" s="12"/>
      <c r="P31" s="12"/>
      <c r="Q31" s="12"/>
      <c r="R31" s="12"/>
      <c r="S31" s="12"/>
      <c r="T31" s="12"/>
      <c r="U31" s="12"/>
      <c r="V31" s="10">
        <f t="shared" si="0"/>
        <v>10917.38</v>
      </c>
      <c r="W31" s="13"/>
    </row>
    <row r="32" spans="1:23" s="6" customFormat="1" ht="15.75" thickBot="1" x14ac:dyDescent="0.3">
      <c r="A32" s="14">
        <v>45383</v>
      </c>
      <c r="B32" s="10"/>
      <c r="C32" s="10"/>
      <c r="D32" s="10"/>
      <c r="E32" s="10"/>
      <c r="F32" s="10"/>
      <c r="G32" s="10"/>
      <c r="H32" s="10"/>
      <c r="I32" s="10"/>
      <c r="J32" s="10"/>
      <c r="K32" s="11">
        <v>45323</v>
      </c>
      <c r="L32" s="12">
        <v>25115.72</v>
      </c>
      <c r="M32" s="12"/>
      <c r="N32" s="12"/>
      <c r="O32" s="12"/>
      <c r="P32" s="12"/>
      <c r="Q32" s="12"/>
      <c r="R32" s="12"/>
      <c r="S32" s="12"/>
      <c r="T32" s="12"/>
      <c r="U32" s="12"/>
      <c r="V32" s="10">
        <f t="shared" si="0"/>
        <v>25115.72</v>
      </c>
      <c r="W32" s="13"/>
    </row>
    <row r="33" spans="1:23" s="6" customFormat="1" ht="15.75" thickBot="1" x14ac:dyDescent="0.3">
      <c r="A33" s="14">
        <v>45383</v>
      </c>
      <c r="B33" s="10"/>
      <c r="C33" s="10"/>
      <c r="D33" s="10"/>
      <c r="E33" s="10"/>
      <c r="F33" s="10"/>
      <c r="G33" s="10"/>
      <c r="H33" s="10"/>
      <c r="I33" s="10"/>
      <c r="J33" s="15"/>
      <c r="K33" s="11">
        <v>45352</v>
      </c>
      <c r="L33" s="12">
        <v>40000</v>
      </c>
      <c r="M33" s="12"/>
      <c r="N33" s="12"/>
      <c r="O33" s="12"/>
      <c r="P33" s="12"/>
      <c r="Q33" s="12"/>
      <c r="R33" s="12"/>
      <c r="S33" s="12"/>
      <c r="T33" s="12"/>
      <c r="U33" s="12"/>
      <c r="V33" s="10">
        <f t="shared" si="0"/>
        <v>40000</v>
      </c>
      <c r="W33" s="13"/>
    </row>
    <row r="34" spans="1:23" s="6" customFormat="1" ht="15.75" thickBot="1" x14ac:dyDescent="0.3">
      <c r="A34" s="14">
        <v>45413</v>
      </c>
      <c r="B34" s="10">
        <f>1879376.36+36081.63</f>
        <v>1915457.99</v>
      </c>
      <c r="C34" s="10">
        <v>1813343.0799999998</v>
      </c>
      <c r="D34" s="16"/>
      <c r="E34" s="10">
        <v>4780</v>
      </c>
      <c r="F34" s="10"/>
      <c r="G34" s="16">
        <v>1369504.79</v>
      </c>
      <c r="H34" s="10">
        <v>19948</v>
      </c>
      <c r="I34" s="10"/>
      <c r="J34" s="17">
        <v>125558.07</v>
      </c>
      <c r="K34" s="11">
        <v>45139</v>
      </c>
      <c r="L34" s="12"/>
      <c r="M34" s="12"/>
      <c r="N34" s="12"/>
      <c r="O34" s="12"/>
      <c r="P34" s="12"/>
      <c r="Q34" s="12"/>
      <c r="R34" s="12"/>
      <c r="S34" s="12"/>
      <c r="T34" s="18">
        <v>148416.4</v>
      </c>
      <c r="U34" s="12"/>
      <c r="V34" s="10">
        <f t="shared" si="0"/>
        <v>148416.4</v>
      </c>
      <c r="W34" s="13"/>
    </row>
    <row r="35" spans="1:23" s="6" customFormat="1" ht="15.75" thickBot="1" x14ac:dyDescent="0.3">
      <c r="A35" s="14">
        <v>45413</v>
      </c>
      <c r="B35" s="10"/>
      <c r="C35" s="10"/>
      <c r="D35" s="10"/>
      <c r="E35" s="10"/>
      <c r="F35" s="10"/>
      <c r="G35" s="10"/>
      <c r="H35" s="10"/>
      <c r="I35" s="10"/>
      <c r="J35" s="17"/>
      <c r="K35" s="11">
        <v>45170</v>
      </c>
      <c r="L35" s="12"/>
      <c r="M35" s="12"/>
      <c r="N35" s="12"/>
      <c r="O35" s="12"/>
      <c r="P35" s="12"/>
      <c r="Q35" s="12"/>
      <c r="R35" s="12"/>
      <c r="S35" s="12"/>
      <c r="T35" s="18">
        <v>37104.1</v>
      </c>
      <c r="U35" s="12"/>
      <c r="V35" s="10">
        <f t="shared" si="0"/>
        <v>37104.1</v>
      </c>
      <c r="W35" s="13"/>
    </row>
    <row r="36" spans="1:23" s="6" customFormat="1" ht="15.75" thickBot="1" x14ac:dyDescent="0.3">
      <c r="A36" s="14">
        <v>45413</v>
      </c>
      <c r="B36" s="10"/>
      <c r="C36" s="10"/>
      <c r="D36" s="10"/>
      <c r="E36" s="10"/>
      <c r="F36" s="10"/>
      <c r="G36" s="10"/>
      <c r="H36" s="10"/>
      <c r="I36" s="10"/>
      <c r="J36" s="17"/>
      <c r="K36" s="11">
        <v>45200</v>
      </c>
      <c r="L36" s="12"/>
      <c r="M36" s="12"/>
      <c r="N36" s="12"/>
      <c r="O36" s="12"/>
      <c r="P36" s="12"/>
      <c r="Q36" s="12"/>
      <c r="R36" s="12"/>
      <c r="S36" s="12"/>
      <c r="T36" s="18">
        <v>38456.160000000003</v>
      </c>
      <c r="U36" s="12"/>
      <c r="V36" s="10">
        <f t="shared" si="0"/>
        <v>38456.160000000003</v>
      </c>
      <c r="W36" s="13"/>
    </row>
    <row r="37" spans="1:23" s="6" customFormat="1" ht="15.75" thickBot="1" x14ac:dyDescent="0.3">
      <c r="A37" s="14">
        <v>45413</v>
      </c>
      <c r="B37" s="10"/>
      <c r="C37" s="10"/>
      <c r="D37" s="10"/>
      <c r="E37" s="10"/>
      <c r="F37" s="10"/>
      <c r="G37" s="10"/>
      <c r="H37" s="10"/>
      <c r="I37" s="10"/>
      <c r="J37" s="17"/>
      <c r="K37" s="11">
        <v>45231</v>
      </c>
      <c r="L37" s="12"/>
      <c r="M37" s="12"/>
      <c r="N37" s="12"/>
      <c r="O37" s="12"/>
      <c r="P37" s="12"/>
      <c r="Q37" s="12"/>
      <c r="R37" s="12"/>
      <c r="S37" s="12"/>
      <c r="T37" s="18">
        <v>38376.49</v>
      </c>
      <c r="U37" s="12"/>
      <c r="V37" s="10">
        <f t="shared" si="0"/>
        <v>38376.49</v>
      </c>
      <c r="W37" s="13"/>
    </row>
    <row r="38" spans="1:23" s="6" customFormat="1" ht="15.75" thickBot="1" x14ac:dyDescent="0.3">
      <c r="A38" s="14">
        <v>45413</v>
      </c>
      <c r="B38" s="10"/>
      <c r="C38" s="10"/>
      <c r="D38" s="10"/>
      <c r="E38" s="10"/>
      <c r="F38" s="10"/>
      <c r="G38" s="10"/>
      <c r="H38" s="10"/>
      <c r="I38" s="10"/>
      <c r="J38" s="17"/>
      <c r="K38" s="11">
        <v>45289</v>
      </c>
      <c r="L38" s="12"/>
      <c r="M38" s="12"/>
      <c r="N38" s="12"/>
      <c r="O38" s="12"/>
      <c r="P38" s="12"/>
      <c r="Q38" s="12"/>
      <c r="R38" s="12"/>
      <c r="S38" s="12"/>
      <c r="T38" s="18">
        <v>75083.009999999995</v>
      </c>
      <c r="U38" s="12"/>
      <c r="V38" s="10">
        <f t="shared" si="0"/>
        <v>75083.009999999995</v>
      </c>
      <c r="W38" s="13"/>
    </row>
    <row r="39" spans="1:23" s="6" customFormat="1" ht="15.75" thickBot="1" x14ac:dyDescent="0.3">
      <c r="A39" s="14">
        <v>45413</v>
      </c>
      <c r="B39" s="10"/>
      <c r="C39" s="10"/>
      <c r="D39" s="10"/>
      <c r="E39" s="10"/>
      <c r="F39" s="10"/>
      <c r="G39" s="10"/>
      <c r="H39" s="10"/>
      <c r="I39" s="10"/>
      <c r="J39" s="17"/>
      <c r="K39" s="11">
        <v>45292</v>
      </c>
      <c r="L39" s="12">
        <v>37530.5</v>
      </c>
      <c r="M39" s="12"/>
      <c r="N39" s="12"/>
      <c r="O39" s="12"/>
      <c r="P39" s="12"/>
      <c r="Q39" s="12"/>
      <c r="R39" s="12"/>
      <c r="S39" s="12"/>
      <c r="T39" s="12"/>
      <c r="U39" s="12"/>
      <c r="V39" s="10">
        <f t="shared" si="0"/>
        <v>37530.5</v>
      </c>
      <c r="W39" s="13"/>
    </row>
    <row r="40" spans="1:23" s="6" customFormat="1" ht="15.75" thickBot="1" x14ac:dyDescent="0.3">
      <c r="A40" s="14">
        <v>45413</v>
      </c>
      <c r="B40" s="10"/>
      <c r="C40" s="10"/>
      <c r="D40" s="10"/>
      <c r="E40" s="10"/>
      <c r="F40" s="10"/>
      <c r="G40" s="10"/>
      <c r="H40" s="10"/>
      <c r="I40" s="10"/>
      <c r="J40" s="17"/>
      <c r="K40" s="11">
        <v>45323</v>
      </c>
      <c r="L40" s="12">
        <v>36439.81</v>
      </c>
      <c r="M40" s="12"/>
      <c r="N40" s="12"/>
      <c r="O40" s="12"/>
      <c r="P40" s="12"/>
      <c r="Q40" s="12"/>
      <c r="R40" s="12"/>
      <c r="S40" s="12"/>
      <c r="T40" s="12"/>
      <c r="U40" s="12"/>
      <c r="V40" s="10">
        <f t="shared" si="0"/>
        <v>36439.81</v>
      </c>
      <c r="W40" s="13"/>
    </row>
    <row r="41" spans="1:23" s="6" customFormat="1" ht="15.75" thickBot="1" x14ac:dyDescent="0.3">
      <c r="A41" s="14">
        <v>45413</v>
      </c>
      <c r="B41" s="10"/>
      <c r="C41" s="10"/>
      <c r="D41" s="10"/>
      <c r="E41" s="10"/>
      <c r="F41" s="10"/>
      <c r="G41" s="10"/>
      <c r="H41" s="10"/>
      <c r="I41" s="10"/>
      <c r="J41" s="17"/>
      <c r="K41" s="11">
        <v>45352</v>
      </c>
      <c r="L41" s="12">
        <v>68163.740000000005</v>
      </c>
      <c r="M41" s="12"/>
      <c r="N41" s="12"/>
      <c r="O41" s="12"/>
      <c r="P41" s="12"/>
      <c r="Q41" s="12"/>
      <c r="R41" s="12"/>
      <c r="S41" s="12"/>
      <c r="T41" s="12"/>
      <c r="U41" s="12"/>
      <c r="V41" s="10">
        <f t="shared" si="0"/>
        <v>68163.740000000005</v>
      </c>
      <c r="W41" s="13"/>
    </row>
    <row r="42" spans="1:23" s="6" customFormat="1" ht="15.75" thickBot="1" x14ac:dyDescent="0.3">
      <c r="A42" s="14">
        <v>45413</v>
      </c>
      <c r="B42" s="10"/>
      <c r="C42" s="10"/>
      <c r="D42" s="10"/>
      <c r="E42" s="10"/>
      <c r="F42" s="10"/>
      <c r="G42" s="10"/>
      <c r="H42" s="10"/>
      <c r="I42" s="10"/>
      <c r="J42" s="17"/>
      <c r="K42" s="11">
        <v>45383</v>
      </c>
      <c r="L42" s="12">
        <v>34588.49</v>
      </c>
      <c r="M42" s="12"/>
      <c r="N42" s="12"/>
      <c r="O42" s="12"/>
      <c r="P42" s="12"/>
      <c r="Q42" s="12"/>
      <c r="R42" s="12"/>
      <c r="S42" s="12"/>
      <c r="T42" s="12"/>
      <c r="U42" s="12"/>
      <c r="V42" s="10">
        <f t="shared" si="0"/>
        <v>34588.49</v>
      </c>
      <c r="W42" s="13"/>
    </row>
    <row r="43" spans="1:23" s="6" customFormat="1" ht="15.75" thickBot="1" x14ac:dyDescent="0.3">
      <c r="A43" s="14">
        <v>45413</v>
      </c>
      <c r="B43" s="10"/>
      <c r="C43" s="10"/>
      <c r="D43" s="10"/>
      <c r="E43" s="10"/>
      <c r="F43" s="10"/>
      <c r="G43" s="10"/>
      <c r="H43" s="10"/>
      <c r="I43" s="10"/>
      <c r="J43" s="10"/>
      <c r="K43" s="11">
        <v>45413</v>
      </c>
      <c r="L43" s="12">
        <v>1709726.07</v>
      </c>
      <c r="M43" s="12">
        <v>19948</v>
      </c>
      <c r="N43" s="12"/>
      <c r="O43" s="12"/>
      <c r="P43" s="12"/>
      <c r="Q43" s="12"/>
      <c r="R43" s="12"/>
      <c r="S43" s="12"/>
      <c r="T43" s="12"/>
      <c r="U43" s="12"/>
      <c r="V43" s="10">
        <f t="shared" si="0"/>
        <v>1729674.07</v>
      </c>
      <c r="W43" s="13"/>
    </row>
    <row r="44" spans="1:23" s="6" customFormat="1" ht="15.75" thickBot="1" x14ac:dyDescent="0.3">
      <c r="A44" s="14">
        <v>45413</v>
      </c>
      <c r="B44" s="10"/>
      <c r="C44" s="10"/>
      <c r="D44" s="10"/>
      <c r="E44" s="10"/>
      <c r="F44" s="10"/>
      <c r="G44" s="10"/>
      <c r="H44" s="10"/>
      <c r="I44" s="10"/>
      <c r="J44" s="10"/>
      <c r="K44" s="11">
        <v>45413</v>
      </c>
      <c r="L44" s="12"/>
      <c r="M44" s="12"/>
      <c r="N44" s="12"/>
      <c r="O44" s="12"/>
      <c r="P44" s="12"/>
      <c r="Q44" s="12"/>
      <c r="R44" s="12"/>
      <c r="S44" s="12">
        <v>7410</v>
      </c>
      <c r="T44" s="12"/>
      <c r="U44" s="12"/>
      <c r="V44" s="10">
        <f t="shared" si="0"/>
        <v>7410</v>
      </c>
      <c r="W44" s="13"/>
    </row>
    <row r="45" spans="1:23" s="6" customFormat="1" ht="30.75" customHeight="1" thickBot="1" x14ac:dyDescent="0.3">
      <c r="A45" s="14">
        <v>45444</v>
      </c>
      <c r="B45" s="10">
        <f>1879376.36+35040.59</f>
        <v>1914416.9500000002</v>
      </c>
      <c r="C45" s="10">
        <f>1777261.45+35040.59</f>
        <v>1812302.04</v>
      </c>
      <c r="D45" s="16">
        <v>11019020.989999998</v>
      </c>
      <c r="E45" s="16">
        <v>22360</v>
      </c>
      <c r="F45" s="10"/>
      <c r="G45" s="10"/>
      <c r="H45" s="10"/>
      <c r="I45" s="10"/>
      <c r="J45" s="10">
        <v>123288.12</v>
      </c>
      <c r="K45" s="11">
        <v>45444</v>
      </c>
      <c r="L45" s="12">
        <v>1337780.8600000001</v>
      </c>
      <c r="M45" s="12"/>
      <c r="N45" s="12"/>
      <c r="O45" s="12"/>
      <c r="P45" s="12"/>
      <c r="Q45" s="12"/>
      <c r="R45" s="12"/>
      <c r="S45" s="12"/>
      <c r="T45" s="12"/>
      <c r="U45" s="12"/>
      <c r="V45" s="10">
        <f t="shared" si="0"/>
        <v>1337780.8600000001</v>
      </c>
      <c r="W45" s="13"/>
    </row>
    <row r="46" spans="1:23" s="6" customFormat="1" ht="15.75" thickBot="1" x14ac:dyDescent="0.3">
      <c r="A46" s="14">
        <v>45474</v>
      </c>
      <c r="B46" s="10">
        <f>1879376.36+35040.59</f>
        <v>1914416.9500000002</v>
      </c>
      <c r="C46" s="10">
        <f>1777261.45+35040.59</f>
        <v>1812302.04</v>
      </c>
      <c r="D46" s="10">
        <v>71122.22</v>
      </c>
      <c r="E46" s="16">
        <v>38700</v>
      </c>
      <c r="F46" s="10"/>
      <c r="G46" s="10">
        <v>3914567.89</v>
      </c>
      <c r="H46" s="10"/>
      <c r="I46" s="10"/>
      <c r="J46" s="10">
        <v>112840.38</v>
      </c>
      <c r="K46" s="11">
        <v>45474</v>
      </c>
      <c r="L46" s="12">
        <v>1709726.07</v>
      </c>
      <c r="M46" s="12"/>
      <c r="N46" s="12"/>
      <c r="O46" s="12"/>
      <c r="P46" s="12"/>
      <c r="Q46" s="12"/>
      <c r="R46" s="12"/>
      <c r="S46" s="12"/>
      <c r="T46" s="12"/>
      <c r="U46" s="12"/>
      <c r="V46" s="10">
        <f t="shared" si="0"/>
        <v>1709726.07</v>
      </c>
      <c r="W46" s="13"/>
    </row>
    <row r="47" spans="1:23" s="6" customFormat="1" ht="15.75" thickBot="1" x14ac:dyDescent="0.3">
      <c r="A47" s="14">
        <v>45474</v>
      </c>
      <c r="B47" s="10"/>
      <c r="C47" s="10"/>
      <c r="D47" s="10"/>
      <c r="E47" s="10"/>
      <c r="F47" s="10"/>
      <c r="G47" s="10"/>
      <c r="H47" s="10"/>
      <c r="I47" s="10"/>
      <c r="J47" s="10"/>
      <c r="K47" s="11">
        <v>45444</v>
      </c>
      <c r="L47" s="12">
        <v>406985.8</v>
      </c>
      <c r="M47" s="12"/>
      <c r="N47" s="12"/>
      <c r="O47" s="12"/>
      <c r="P47" s="12"/>
      <c r="Q47" s="12"/>
      <c r="R47" s="12"/>
      <c r="S47" s="12"/>
      <c r="T47" s="12"/>
      <c r="U47" s="12"/>
      <c r="V47" s="10">
        <f t="shared" si="0"/>
        <v>406985.8</v>
      </c>
      <c r="W47" s="13"/>
    </row>
    <row r="48" spans="1:23" s="6" customFormat="1" ht="15.75" thickBot="1" x14ac:dyDescent="0.3">
      <c r="A48" s="14">
        <v>45474</v>
      </c>
      <c r="B48" s="10"/>
      <c r="C48" s="10"/>
      <c r="D48" s="10"/>
      <c r="E48" s="10"/>
      <c r="F48" s="10"/>
      <c r="G48" s="10"/>
      <c r="H48" s="10"/>
      <c r="I48" s="10"/>
      <c r="J48" s="10"/>
      <c r="K48" s="11">
        <v>45413</v>
      </c>
      <c r="L48" s="12">
        <v>60523.56</v>
      </c>
      <c r="M48" s="12"/>
      <c r="N48" s="12"/>
      <c r="O48" s="12"/>
      <c r="P48" s="12"/>
      <c r="Q48" s="12"/>
      <c r="R48" s="12"/>
      <c r="S48" s="12"/>
      <c r="T48" s="12"/>
      <c r="U48" s="12"/>
      <c r="V48" s="10">
        <f t="shared" si="0"/>
        <v>60523.56</v>
      </c>
      <c r="W48" s="13"/>
    </row>
    <row r="49" spans="1:24" s="6" customFormat="1" ht="15.75" thickBot="1" x14ac:dyDescent="0.3">
      <c r="A49" s="14">
        <v>45474</v>
      </c>
      <c r="B49" s="10"/>
      <c r="C49" s="10"/>
      <c r="D49" s="10"/>
      <c r="E49" s="10"/>
      <c r="F49" s="10"/>
      <c r="G49" s="10"/>
      <c r="H49" s="10"/>
      <c r="I49" s="10"/>
      <c r="J49" s="10"/>
      <c r="K49" s="11">
        <v>45383</v>
      </c>
      <c r="L49" s="12">
        <v>27606.39</v>
      </c>
      <c r="M49" s="12"/>
      <c r="N49" s="12"/>
      <c r="O49" s="12"/>
      <c r="P49" s="12"/>
      <c r="Q49" s="12"/>
      <c r="R49" s="12"/>
      <c r="S49" s="12"/>
      <c r="T49" s="12"/>
      <c r="U49" s="12"/>
      <c r="V49" s="10">
        <f t="shared" si="0"/>
        <v>27606.39</v>
      </c>
      <c r="W49" s="13"/>
    </row>
    <row r="50" spans="1:24" s="6" customFormat="1" ht="15.75" thickBot="1" x14ac:dyDescent="0.3">
      <c r="A50" s="14">
        <v>45505</v>
      </c>
      <c r="B50" s="10">
        <f>1879376.36+31522.03</f>
        <v>1910898.3900000001</v>
      </c>
      <c r="C50" s="10">
        <f>1777261.45+31522.03</f>
        <v>1808783.48</v>
      </c>
      <c r="D50" s="10">
        <v>35040.589999999997</v>
      </c>
      <c r="E50" s="16">
        <v>10657</v>
      </c>
      <c r="F50" s="10"/>
      <c r="G50" s="10">
        <v>1758449.48</v>
      </c>
      <c r="H50" s="10">
        <v>10279</v>
      </c>
      <c r="I50" s="10"/>
      <c r="J50" s="10">
        <v>115985.1</v>
      </c>
      <c r="K50" s="11">
        <v>45505</v>
      </c>
      <c r="L50" s="12">
        <v>1709726.07</v>
      </c>
      <c r="M50" s="12">
        <v>6599</v>
      </c>
      <c r="N50" s="12"/>
      <c r="O50" s="12"/>
      <c r="P50" s="12"/>
      <c r="Q50" s="12"/>
      <c r="R50" s="12"/>
      <c r="S50" s="12"/>
      <c r="T50" s="12"/>
      <c r="U50" s="12"/>
      <c r="V50" s="10">
        <f t="shared" si="0"/>
        <v>1716325.07</v>
      </c>
      <c r="W50" s="13"/>
    </row>
    <row r="51" spans="1:24" s="6" customFormat="1" ht="15.75" thickBot="1" x14ac:dyDescent="0.3">
      <c r="A51" s="14">
        <v>45505</v>
      </c>
      <c r="B51" s="10"/>
      <c r="C51" s="10"/>
      <c r="D51" s="10"/>
      <c r="E51" s="10"/>
      <c r="F51" s="10"/>
      <c r="G51" s="10"/>
      <c r="H51" s="10"/>
      <c r="I51" s="10"/>
      <c r="J51" s="10"/>
      <c r="K51" s="11">
        <v>45474</v>
      </c>
      <c r="L51" s="12">
        <v>35040.589999999997</v>
      </c>
      <c r="M51" s="12"/>
      <c r="N51" s="12"/>
      <c r="O51" s="12"/>
      <c r="P51" s="12"/>
      <c r="Q51" s="12"/>
      <c r="R51" s="12"/>
      <c r="S51" s="12"/>
      <c r="T51" s="12"/>
      <c r="U51" s="12"/>
      <c r="V51" s="10">
        <f t="shared" si="0"/>
        <v>35040.589999999997</v>
      </c>
      <c r="W51" s="13"/>
    </row>
    <row r="52" spans="1:24" ht="15.75" thickBot="1" x14ac:dyDescent="0.3">
      <c r="A52" s="14">
        <v>45536</v>
      </c>
      <c r="B52" s="10">
        <f>1879376.36+32914.39</f>
        <v>1912290.75</v>
      </c>
      <c r="C52" s="10">
        <f>1777261.45+32914.39</f>
        <v>1810175.8399999999</v>
      </c>
      <c r="D52" s="10">
        <v>31522.03</v>
      </c>
      <c r="E52" s="10"/>
      <c r="F52" s="10"/>
      <c r="G52" s="10">
        <v>98658.02</v>
      </c>
      <c r="H52" s="10">
        <v>378</v>
      </c>
      <c r="I52" s="10"/>
      <c r="J52" s="10">
        <v>117367.05</v>
      </c>
      <c r="K52" s="11">
        <v>45444</v>
      </c>
      <c r="L52" s="12">
        <v>26711.88</v>
      </c>
      <c r="M52" s="12"/>
      <c r="N52" s="12"/>
      <c r="O52" s="12"/>
      <c r="P52" s="12"/>
      <c r="Q52" s="12"/>
      <c r="R52" s="12"/>
      <c r="S52" s="12"/>
      <c r="T52" s="12"/>
      <c r="U52" s="12"/>
      <c r="V52" s="10">
        <f t="shared" si="0"/>
        <v>26711.88</v>
      </c>
      <c r="W52" s="13"/>
      <c r="X52" s="6"/>
    </row>
    <row r="53" spans="1:24" ht="15.75" thickBot="1" x14ac:dyDescent="0.3">
      <c r="A53" s="14">
        <v>45536</v>
      </c>
      <c r="B53" s="10"/>
      <c r="C53" s="10"/>
      <c r="D53" s="10"/>
      <c r="E53" s="10"/>
      <c r="F53" s="10"/>
      <c r="G53" s="10"/>
      <c r="H53" s="10"/>
      <c r="I53" s="10"/>
      <c r="J53" s="10"/>
      <c r="K53" s="11">
        <v>45474</v>
      </c>
      <c r="L53" s="12">
        <v>40424.11</v>
      </c>
      <c r="M53" s="12"/>
      <c r="N53" s="12"/>
      <c r="O53" s="12"/>
      <c r="P53" s="12"/>
      <c r="Q53" s="12"/>
      <c r="R53" s="12"/>
      <c r="S53" s="12"/>
      <c r="T53" s="12"/>
      <c r="U53" s="12"/>
      <c r="V53" s="10">
        <f t="shared" si="0"/>
        <v>40424.11</v>
      </c>
      <c r="W53" s="13"/>
      <c r="X53" s="6"/>
    </row>
    <row r="54" spans="1:24" ht="15.75" thickBot="1" x14ac:dyDescent="0.3">
      <c r="A54" s="14">
        <v>45536</v>
      </c>
      <c r="B54" s="10"/>
      <c r="C54" s="10"/>
      <c r="D54" s="10"/>
      <c r="E54" s="10"/>
      <c r="F54" s="10"/>
      <c r="G54" s="10"/>
      <c r="H54" s="10"/>
      <c r="I54" s="10"/>
      <c r="J54" s="10"/>
      <c r="K54" s="11">
        <v>45505</v>
      </c>
      <c r="L54" s="12">
        <v>31522.03</v>
      </c>
      <c r="M54" s="12"/>
      <c r="N54" s="12"/>
      <c r="O54" s="12"/>
      <c r="P54" s="12"/>
      <c r="Q54" s="12"/>
      <c r="R54" s="12"/>
      <c r="S54" s="12"/>
      <c r="T54" s="12"/>
      <c r="U54" s="12"/>
      <c r="V54" s="10">
        <f t="shared" si="0"/>
        <v>31522.03</v>
      </c>
      <c r="W54" s="13"/>
      <c r="X54" s="6"/>
    </row>
    <row r="55" spans="1:24" ht="15.75" thickBot="1" x14ac:dyDescent="0.3">
      <c r="A55" s="14">
        <v>45536</v>
      </c>
      <c r="B55" s="10"/>
      <c r="C55" s="10"/>
      <c r="D55" s="10"/>
      <c r="E55" s="10"/>
      <c r="F55" s="10"/>
      <c r="G55" s="10"/>
      <c r="H55" s="10"/>
      <c r="I55" s="10"/>
      <c r="J55" s="10"/>
      <c r="K55" s="11">
        <v>45536</v>
      </c>
      <c r="L55" s="12">
        <v>1723408.89</v>
      </c>
      <c r="M55" s="12">
        <v>378</v>
      </c>
      <c r="N55" s="12"/>
      <c r="O55" s="12"/>
      <c r="P55" s="12"/>
      <c r="Q55" s="12"/>
      <c r="R55" s="12"/>
      <c r="S55" s="12"/>
      <c r="T55" s="12"/>
      <c r="U55" s="12"/>
      <c r="V55" s="10">
        <f t="shared" si="0"/>
        <v>1723786.89</v>
      </c>
      <c r="W55" s="13"/>
      <c r="X55" s="6"/>
    </row>
    <row r="56" spans="1:24" ht="15.75" thickBot="1" x14ac:dyDescent="0.3">
      <c r="A56" s="14">
        <v>45566</v>
      </c>
      <c r="B56" s="10">
        <f>1879376.36+32914.39</f>
        <v>1912290.75</v>
      </c>
      <c r="C56" s="10">
        <f>1777261.45+32914.39</f>
        <v>1810175.8399999999</v>
      </c>
      <c r="D56" s="10">
        <v>177913</v>
      </c>
      <c r="E56" s="10"/>
      <c r="F56" s="10"/>
      <c r="G56" s="10">
        <v>3681081.2900000005</v>
      </c>
      <c r="H56" s="10"/>
      <c r="I56" s="10"/>
      <c r="J56" s="10">
        <v>123969.4</v>
      </c>
      <c r="K56" s="11">
        <v>45292</v>
      </c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0">
        <f t="shared" si="0"/>
        <v>0</v>
      </c>
      <c r="W56" s="13"/>
      <c r="X56" s="6"/>
    </row>
    <row r="57" spans="1:24" ht="15.75" thickBot="1" x14ac:dyDescent="0.3">
      <c r="A57" s="14">
        <v>45566</v>
      </c>
      <c r="B57" s="10"/>
      <c r="C57" s="10"/>
      <c r="D57" s="10"/>
      <c r="E57" s="10"/>
      <c r="F57" s="10"/>
      <c r="G57" s="10"/>
      <c r="H57" s="10"/>
      <c r="I57" s="10"/>
      <c r="J57" s="10"/>
      <c r="K57" s="11">
        <v>45505</v>
      </c>
      <c r="L57" s="12">
        <v>38645.39</v>
      </c>
      <c r="M57" s="12"/>
      <c r="N57" s="12"/>
      <c r="O57" s="12"/>
      <c r="P57" s="12"/>
      <c r="Q57" s="12"/>
      <c r="R57" s="12"/>
      <c r="S57" s="12"/>
      <c r="T57" s="12"/>
      <c r="U57" s="12"/>
      <c r="V57" s="10">
        <f t="shared" si="0"/>
        <v>38645.39</v>
      </c>
      <c r="W57" s="13"/>
      <c r="X57" s="6"/>
    </row>
    <row r="58" spans="1:24" ht="15.75" thickBot="1" x14ac:dyDescent="0.3">
      <c r="A58" s="14">
        <v>45566</v>
      </c>
      <c r="B58" s="10"/>
      <c r="C58" s="10"/>
      <c r="D58" s="10"/>
      <c r="E58" s="10"/>
      <c r="F58" s="10"/>
      <c r="G58" s="10"/>
      <c r="H58" s="10"/>
      <c r="I58" s="10"/>
      <c r="J58" s="10"/>
      <c r="K58" s="11">
        <v>45566</v>
      </c>
      <c r="L58" s="12">
        <v>1732261.45</v>
      </c>
      <c r="M58" s="12"/>
      <c r="N58" s="12"/>
      <c r="O58" s="12"/>
      <c r="P58" s="12"/>
      <c r="Q58" s="12"/>
      <c r="R58" s="12"/>
      <c r="S58" s="12"/>
      <c r="T58" s="12"/>
      <c r="U58" s="12"/>
      <c r="V58" s="10">
        <f t="shared" si="0"/>
        <v>1732261.45</v>
      </c>
      <c r="W58" s="13"/>
      <c r="X58" s="6"/>
    </row>
    <row r="59" spans="1:24" ht="15.75" thickBot="1" x14ac:dyDescent="0.3">
      <c r="A59" s="14">
        <v>45597</v>
      </c>
      <c r="B59" s="10">
        <f>1879376.36+67877.4</f>
        <v>1947253.76</v>
      </c>
      <c r="C59" s="10">
        <f>1777261.45+67877.4</f>
        <v>1845138.8499999999</v>
      </c>
      <c r="D59" s="10">
        <v>32914.39</v>
      </c>
      <c r="E59" s="10"/>
      <c r="F59" s="10"/>
      <c r="G59" s="10">
        <v>1782200.4</v>
      </c>
      <c r="H59" s="10"/>
      <c r="I59" s="10"/>
      <c r="J59" s="10">
        <v>124152.14000000001</v>
      </c>
      <c r="K59" s="11">
        <v>45536</v>
      </c>
      <c r="L59" s="12">
        <v>66793.440000000002</v>
      </c>
      <c r="M59" s="12"/>
      <c r="N59" s="12"/>
      <c r="O59" s="12"/>
      <c r="P59" s="12"/>
      <c r="Q59" s="12"/>
      <c r="R59" s="12"/>
      <c r="S59" s="12"/>
      <c r="T59" s="12"/>
      <c r="U59" s="12"/>
      <c r="V59" s="10">
        <f t="shared" si="0"/>
        <v>66793.440000000002</v>
      </c>
      <c r="W59" s="13"/>
      <c r="X59" s="6"/>
    </row>
    <row r="60" spans="1:24" ht="15.75" thickBot="1" x14ac:dyDescent="0.3">
      <c r="A60" s="14">
        <v>45597</v>
      </c>
      <c r="B60" s="10"/>
      <c r="C60" s="10"/>
      <c r="D60" s="10"/>
      <c r="E60" s="10"/>
      <c r="F60" s="10"/>
      <c r="G60" s="10"/>
      <c r="H60" s="10"/>
      <c r="I60" s="10"/>
      <c r="J60" s="10"/>
      <c r="K60" s="19">
        <v>45566</v>
      </c>
      <c r="L60" s="12">
        <v>56059.899999999994</v>
      </c>
      <c r="M60" s="12"/>
      <c r="N60" s="12"/>
      <c r="O60" s="12"/>
      <c r="P60" s="12"/>
      <c r="Q60" s="12"/>
      <c r="R60" s="12"/>
      <c r="S60" s="12"/>
      <c r="T60" s="12"/>
      <c r="U60" s="12"/>
      <c r="V60" s="10">
        <f t="shared" si="0"/>
        <v>56059.899999999994</v>
      </c>
      <c r="W60" s="13"/>
      <c r="X60" s="6"/>
    </row>
    <row r="61" spans="1:24" ht="15.75" thickBot="1" x14ac:dyDescent="0.3">
      <c r="A61" s="14">
        <v>45597</v>
      </c>
      <c r="B61" s="10"/>
      <c r="C61" s="10"/>
      <c r="D61" s="10"/>
      <c r="E61" s="10"/>
      <c r="F61" s="10"/>
      <c r="G61" s="10"/>
      <c r="H61" s="10"/>
      <c r="I61" s="10"/>
      <c r="J61" s="10"/>
      <c r="K61" s="19">
        <v>45597</v>
      </c>
      <c r="L61" s="12">
        <v>1732261.45</v>
      </c>
      <c r="M61" s="12"/>
      <c r="N61" s="12"/>
      <c r="O61" s="12"/>
      <c r="P61" s="12"/>
      <c r="Q61" s="12"/>
      <c r="R61" s="12"/>
      <c r="S61" s="12"/>
      <c r="T61" s="12"/>
      <c r="U61" s="12"/>
      <c r="V61" s="10">
        <f t="shared" si="0"/>
        <v>1732261.45</v>
      </c>
      <c r="W61" s="13"/>
      <c r="X61" s="6"/>
    </row>
    <row r="62" spans="1:24" ht="15.75" thickBot="1" x14ac:dyDescent="0.3">
      <c r="A62" s="14">
        <v>45597</v>
      </c>
      <c r="B62" s="10"/>
      <c r="C62" s="10"/>
      <c r="D62" s="10"/>
      <c r="E62" s="10"/>
      <c r="F62" s="10"/>
      <c r="G62" s="10"/>
      <c r="H62" s="10"/>
      <c r="I62" s="10"/>
      <c r="J62" s="10"/>
      <c r="K62" s="19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0">
        <f t="shared" si="0"/>
        <v>0</v>
      </c>
      <c r="W62" s="13"/>
      <c r="X62" s="6"/>
    </row>
    <row r="63" spans="1:24" ht="15.75" thickBot="1" x14ac:dyDescent="0.3">
      <c r="A63" s="14">
        <v>45627</v>
      </c>
      <c r="B63" s="10">
        <v>1879376.36</v>
      </c>
      <c r="C63" s="10">
        <v>1777261.45</v>
      </c>
      <c r="D63" s="10"/>
      <c r="E63" s="10"/>
      <c r="F63" s="10"/>
      <c r="G63" s="10"/>
      <c r="H63" s="10"/>
      <c r="I63" s="10"/>
      <c r="J63" s="10"/>
      <c r="K63" s="19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0">
        <f t="shared" si="0"/>
        <v>0</v>
      </c>
      <c r="W63" s="13"/>
      <c r="X63" s="6"/>
    </row>
    <row r="64" spans="1:24" ht="15.75" thickBot="1" x14ac:dyDescent="0.3">
      <c r="A64" s="20"/>
      <c r="B64" s="21">
        <f t="shared" ref="B64:J64" si="1">SUM(B24:B63)</f>
        <v>22968905.950000003</v>
      </c>
      <c r="C64" s="21">
        <f t="shared" si="1"/>
        <v>21743527.030000001</v>
      </c>
      <c r="D64" s="21">
        <f t="shared" si="1"/>
        <v>21571809.749999996</v>
      </c>
      <c r="E64" s="21">
        <f t="shared" si="1"/>
        <v>91665</v>
      </c>
      <c r="F64" s="21">
        <f t="shared" si="1"/>
        <v>0</v>
      </c>
      <c r="G64" s="21">
        <f t="shared" si="1"/>
        <v>21109546.919999998</v>
      </c>
      <c r="H64" s="21">
        <f t="shared" si="1"/>
        <v>30605</v>
      </c>
      <c r="I64" s="21">
        <f t="shared" si="1"/>
        <v>0</v>
      </c>
      <c r="J64" s="21">
        <f t="shared" si="1"/>
        <v>1428465.8900000001</v>
      </c>
      <c r="K64" s="21"/>
      <c r="L64" s="21">
        <f>SUM(L24:L63)</f>
        <v>19417285.470000003</v>
      </c>
      <c r="M64" s="21">
        <f t="shared" ref="M64:V64" si="2">SUM(M24:M63)</f>
        <v>26925</v>
      </c>
      <c r="N64" s="21">
        <f t="shared" si="2"/>
        <v>0</v>
      </c>
      <c r="O64" s="21">
        <f t="shared" si="2"/>
        <v>0</v>
      </c>
      <c r="P64" s="21">
        <f t="shared" si="2"/>
        <v>0</v>
      </c>
      <c r="Q64" s="21">
        <f t="shared" si="2"/>
        <v>0</v>
      </c>
      <c r="R64" s="21">
        <f t="shared" si="2"/>
        <v>33184.479999999996</v>
      </c>
      <c r="S64" s="21">
        <f t="shared" si="2"/>
        <v>7410</v>
      </c>
      <c r="T64" s="21">
        <f t="shared" si="2"/>
        <v>337436.16000000003</v>
      </c>
      <c r="U64" s="21">
        <f t="shared" si="2"/>
        <v>0</v>
      </c>
      <c r="V64" s="21">
        <f t="shared" si="2"/>
        <v>19822241.110000003</v>
      </c>
      <c r="W64" s="6"/>
      <c r="X64" s="6"/>
    </row>
    <row r="65" spans="1:22" x14ac:dyDescent="0.25">
      <c r="A65" s="22"/>
      <c r="B65" s="22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ht="38.25" customHeight="1" x14ac:dyDescent="0.25">
      <c r="A66" s="54" t="s">
        <v>31</v>
      </c>
      <c r="B66" s="54"/>
      <c r="C66" s="54"/>
      <c r="D66" s="54"/>
      <c r="E66" s="54"/>
      <c r="F66" s="22"/>
      <c r="G66" s="24"/>
      <c r="H66" s="25"/>
      <c r="I66" s="26"/>
      <c r="J66" s="22"/>
      <c r="K66" s="26"/>
      <c r="L66" s="25"/>
      <c r="M66" s="27"/>
      <c r="N66" s="22"/>
      <c r="O66" s="22"/>
      <c r="P66" s="24"/>
      <c r="Q66" s="22"/>
      <c r="R66" s="22"/>
      <c r="S66" s="24"/>
      <c r="T66" s="28"/>
      <c r="U66" s="22"/>
      <c r="V66" s="22"/>
    </row>
    <row r="67" spans="1:22" ht="15" customHeight="1" x14ac:dyDescent="0.25">
      <c r="A67" s="55" t="s">
        <v>32</v>
      </c>
      <c r="B67" s="55"/>
      <c r="C67" s="55"/>
      <c r="D67" s="55"/>
      <c r="E67" s="55"/>
      <c r="F67" s="22"/>
      <c r="G67" s="22"/>
      <c r="H67" s="25"/>
      <c r="I67" s="26"/>
      <c r="J67" s="22"/>
      <c r="K67" s="26"/>
      <c r="L67" s="25"/>
      <c r="M67" s="27"/>
      <c r="N67" s="22"/>
      <c r="O67" s="22"/>
      <c r="P67" s="22"/>
      <c r="Q67" s="22"/>
      <c r="R67" s="22"/>
      <c r="S67" s="22"/>
      <c r="T67" s="22"/>
      <c r="U67" s="22"/>
      <c r="V67" s="22"/>
    </row>
    <row r="68" spans="1:22" ht="15.75" x14ac:dyDescent="0.25">
      <c r="A68" s="55"/>
      <c r="B68" s="55"/>
      <c r="C68" s="55"/>
      <c r="D68" s="55"/>
      <c r="E68" s="55"/>
      <c r="F68" s="22"/>
      <c r="G68" s="22"/>
      <c r="H68" s="29"/>
      <c r="I68" s="26"/>
      <c r="J68" s="22"/>
      <c r="K68" s="26"/>
      <c r="L68" s="25"/>
      <c r="M68" s="27"/>
      <c r="N68" s="22"/>
      <c r="O68" s="22"/>
      <c r="P68" s="22"/>
      <c r="Q68" s="22"/>
      <c r="R68" s="22"/>
      <c r="S68" s="22"/>
      <c r="T68" s="22"/>
      <c r="U68" s="22"/>
      <c r="V68" s="24"/>
    </row>
    <row r="69" spans="1:22" ht="30" customHeight="1" x14ac:dyDescent="0.25">
      <c r="A69" s="48" t="s">
        <v>33</v>
      </c>
      <c r="B69" s="48"/>
      <c r="C69" s="48"/>
      <c r="D69" s="48"/>
      <c r="E69" s="48"/>
      <c r="F69" s="22"/>
      <c r="G69" s="22"/>
      <c r="H69" s="22"/>
      <c r="I69" s="26"/>
      <c r="J69" s="6"/>
      <c r="K69" s="26"/>
      <c r="L69" s="25"/>
      <c r="M69" s="27"/>
      <c r="N69" s="22"/>
      <c r="O69" s="22"/>
      <c r="P69" s="22"/>
      <c r="Q69" s="22"/>
      <c r="R69" s="22"/>
      <c r="S69" s="22"/>
      <c r="T69" s="22"/>
      <c r="U69" s="22"/>
      <c r="V69" s="22"/>
    </row>
    <row r="70" spans="1:22" ht="15" customHeight="1" x14ac:dyDescent="0.25">
      <c r="A70" s="48" t="s">
        <v>34</v>
      </c>
      <c r="B70" s="48"/>
      <c r="C70" s="48"/>
      <c r="D70" s="48"/>
      <c r="E70" s="48"/>
      <c r="F70" s="22"/>
      <c r="G70" s="22"/>
      <c r="H70" s="22"/>
      <c r="I70" s="26"/>
      <c r="J70" s="22"/>
      <c r="K70" s="26"/>
      <c r="L70" s="25"/>
      <c r="M70" s="27"/>
      <c r="N70" s="22"/>
      <c r="O70" s="22"/>
      <c r="P70" s="22"/>
      <c r="Q70" s="22"/>
      <c r="R70" s="22"/>
      <c r="S70" s="22"/>
      <c r="T70" s="22"/>
      <c r="U70" s="22"/>
      <c r="V70" s="22"/>
    </row>
    <row r="71" spans="1:22" ht="15" customHeight="1" x14ac:dyDescent="0.25">
      <c r="A71" s="48" t="s">
        <v>35</v>
      </c>
      <c r="B71" s="48"/>
      <c r="C71" s="48"/>
      <c r="D71" s="48"/>
      <c r="E71" s="48"/>
      <c r="F71" s="22"/>
      <c r="G71" s="22"/>
      <c r="H71" s="22"/>
      <c r="I71" s="26"/>
      <c r="J71" s="22"/>
      <c r="K71" s="26"/>
      <c r="L71" s="25"/>
      <c r="M71" s="27"/>
      <c r="N71" s="22"/>
      <c r="O71" s="22"/>
      <c r="P71" s="22"/>
      <c r="Q71" s="22"/>
      <c r="R71" s="22"/>
      <c r="S71" s="22"/>
      <c r="T71" s="22"/>
      <c r="U71" s="22"/>
      <c r="V71" s="22"/>
    </row>
    <row r="72" spans="1:22" ht="15" customHeight="1" x14ac:dyDescent="0.25">
      <c r="A72" s="48" t="s">
        <v>36</v>
      </c>
      <c r="B72" s="48"/>
      <c r="C72" s="48"/>
      <c r="D72" s="48"/>
      <c r="E72" s="48"/>
      <c r="F72" s="22"/>
      <c r="G72" s="22"/>
      <c r="H72" s="22"/>
      <c r="I72" s="22"/>
      <c r="J72" s="22"/>
      <c r="K72" s="26"/>
      <c r="L72" s="26"/>
      <c r="M72" s="26"/>
      <c r="N72" s="22"/>
      <c r="O72" s="22"/>
      <c r="P72" s="22"/>
      <c r="Q72" s="22"/>
      <c r="R72" s="22"/>
      <c r="S72" s="22"/>
      <c r="T72" s="22"/>
      <c r="U72" s="22"/>
      <c r="V72" s="22"/>
    </row>
    <row r="73" spans="1:22" ht="15" customHeight="1" x14ac:dyDescent="0.25">
      <c r="A73" s="48" t="s">
        <v>37</v>
      </c>
      <c r="B73" s="48"/>
      <c r="C73" s="48"/>
      <c r="D73" s="48"/>
      <c r="E73" s="48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 x14ac:dyDescent="0.25">
      <c r="A74" s="22"/>
      <c r="B74" s="22"/>
      <c r="C74" s="23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ht="15.75" customHeight="1" x14ac:dyDescent="0.25">
      <c r="A75" s="54" t="s">
        <v>38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ht="38.25" customHeight="1" x14ac:dyDescent="0.25">
      <c r="A76" s="55" t="s">
        <v>32</v>
      </c>
      <c r="B76" s="55"/>
      <c r="C76" s="55"/>
      <c r="D76" s="55"/>
      <c r="E76" s="55"/>
      <c r="F76" s="30" t="s">
        <v>39</v>
      </c>
      <c r="G76" s="30" t="s">
        <v>40</v>
      </c>
      <c r="H76" s="30" t="s">
        <v>41</v>
      </c>
      <c r="I76" s="30" t="s">
        <v>42</v>
      </c>
      <c r="J76" s="30" t="s">
        <v>43</v>
      </c>
      <c r="K76" s="30" t="s">
        <v>44</v>
      </c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ht="38.25" customHeight="1" x14ac:dyDescent="0.25">
      <c r="A77" s="48" t="s">
        <v>45</v>
      </c>
      <c r="B77" s="48"/>
      <c r="C77" s="48"/>
      <c r="D77" s="48"/>
      <c r="E77" s="48"/>
      <c r="F77" s="31">
        <f>113754.2</f>
        <v>113754.2</v>
      </c>
      <c r="G77" s="32" t="s">
        <v>46</v>
      </c>
      <c r="H77" s="33">
        <v>201800010008207</v>
      </c>
      <c r="I77" s="34">
        <v>45292</v>
      </c>
      <c r="J77" s="34">
        <v>45292</v>
      </c>
      <c r="K77" s="35" t="s">
        <v>47</v>
      </c>
      <c r="L77" s="53"/>
      <c r="M77" s="53"/>
      <c r="N77" s="53"/>
      <c r="O77" s="53"/>
      <c r="P77" s="53"/>
      <c r="Q77" s="22"/>
      <c r="R77" s="22"/>
      <c r="S77" s="22"/>
      <c r="T77" s="22"/>
      <c r="U77" s="22"/>
      <c r="V77" s="22"/>
    </row>
    <row r="78" spans="1:22" ht="38.25" customHeight="1" x14ac:dyDescent="0.25">
      <c r="A78" s="48" t="s">
        <v>45</v>
      </c>
      <c r="B78" s="48"/>
      <c r="C78" s="48"/>
      <c r="D78" s="48"/>
      <c r="E78" s="48"/>
      <c r="F78" s="31">
        <f>107086.76</f>
        <v>107086.76</v>
      </c>
      <c r="G78" s="32" t="s">
        <v>46</v>
      </c>
      <c r="H78" s="33">
        <v>201800010008207</v>
      </c>
      <c r="I78" s="34">
        <v>45323</v>
      </c>
      <c r="J78" s="34">
        <v>45323</v>
      </c>
      <c r="K78" s="35" t="s">
        <v>47</v>
      </c>
      <c r="L78" s="53"/>
      <c r="M78" s="53"/>
      <c r="N78" s="53"/>
      <c r="O78" s="53"/>
      <c r="P78" s="53"/>
      <c r="Q78" s="22"/>
      <c r="R78" s="22"/>
      <c r="S78" s="22"/>
      <c r="T78" s="22"/>
      <c r="U78" s="22"/>
      <c r="V78" s="22"/>
    </row>
    <row r="79" spans="1:22" ht="38.25" customHeight="1" x14ac:dyDescent="0.25">
      <c r="A79" s="48" t="s">
        <v>45</v>
      </c>
      <c r="B79" s="48"/>
      <c r="C79" s="48"/>
      <c r="D79" s="48"/>
      <c r="E79" s="48"/>
      <c r="F79" s="31">
        <f>101024.35</f>
        <v>101024.35</v>
      </c>
      <c r="G79" s="32" t="s">
        <v>46</v>
      </c>
      <c r="H79" s="33">
        <v>201800010008207</v>
      </c>
      <c r="I79" s="34">
        <v>45352</v>
      </c>
      <c r="J79" s="34">
        <v>45352</v>
      </c>
      <c r="K79" s="35" t="s">
        <v>47</v>
      </c>
      <c r="L79" s="53"/>
      <c r="M79" s="53"/>
      <c r="N79" s="53"/>
      <c r="O79" s="53"/>
      <c r="P79" s="53"/>
      <c r="Q79" s="22"/>
      <c r="R79" s="22"/>
      <c r="S79" s="22"/>
      <c r="T79" s="22"/>
      <c r="U79" s="22"/>
      <c r="V79" s="22"/>
    </row>
    <row r="80" spans="1:22" ht="38.25" customHeight="1" x14ac:dyDescent="0.25">
      <c r="A80" s="48" t="s">
        <v>45</v>
      </c>
      <c r="B80" s="48"/>
      <c r="C80" s="48"/>
      <c r="D80" s="48"/>
      <c r="E80" s="48"/>
      <c r="F80" s="31">
        <v>103050.9</v>
      </c>
      <c r="G80" s="32" t="s">
        <v>46</v>
      </c>
      <c r="H80" s="33">
        <v>201800010008207</v>
      </c>
      <c r="I80" s="34">
        <v>45383</v>
      </c>
      <c r="J80" s="34">
        <v>45383</v>
      </c>
      <c r="K80" s="35" t="s">
        <v>47</v>
      </c>
      <c r="L80" s="53"/>
      <c r="M80" s="53"/>
      <c r="N80" s="53"/>
      <c r="O80" s="53"/>
      <c r="P80" s="53"/>
      <c r="Q80" s="22"/>
      <c r="R80" s="22"/>
      <c r="S80" s="22"/>
      <c r="T80" s="22"/>
      <c r="U80" s="22"/>
      <c r="V80" s="22"/>
    </row>
    <row r="81" spans="1:22" ht="38.25" customHeight="1" x14ac:dyDescent="0.25">
      <c r="A81" s="48" t="s">
        <v>45</v>
      </c>
      <c r="B81" s="48"/>
      <c r="C81" s="48"/>
      <c r="D81" s="48"/>
      <c r="E81" s="48"/>
      <c r="F81" s="31">
        <v>107719.6</v>
      </c>
      <c r="G81" s="32" t="s">
        <v>46</v>
      </c>
      <c r="H81" s="33">
        <v>201800010008207</v>
      </c>
      <c r="I81" s="34">
        <v>45413</v>
      </c>
      <c r="J81" s="34">
        <v>45413</v>
      </c>
      <c r="K81" s="35" t="s">
        <v>47</v>
      </c>
      <c r="L81" s="52"/>
      <c r="M81" s="52"/>
      <c r="N81" s="52"/>
      <c r="O81" s="52"/>
      <c r="P81" s="52"/>
      <c r="Q81" s="22"/>
      <c r="R81" s="22"/>
      <c r="S81" s="22"/>
      <c r="T81" s="22"/>
      <c r="U81" s="22"/>
      <c r="V81" s="22"/>
    </row>
    <row r="82" spans="1:22" ht="38.25" customHeight="1" x14ac:dyDescent="0.25">
      <c r="A82" s="48" t="s">
        <v>48</v>
      </c>
      <c r="B82" s="48"/>
      <c r="C82" s="48"/>
      <c r="D82" s="48"/>
      <c r="E82" s="48"/>
      <c r="F82" s="31">
        <v>108057.8</v>
      </c>
      <c r="G82" s="32" t="s">
        <v>46</v>
      </c>
      <c r="H82" s="33">
        <v>201800010008207</v>
      </c>
      <c r="I82" s="34">
        <v>45444</v>
      </c>
      <c r="J82" s="34">
        <v>45444</v>
      </c>
      <c r="K82" s="35" t="s">
        <v>47</v>
      </c>
      <c r="L82" s="52"/>
      <c r="M82" s="52"/>
      <c r="N82" s="52"/>
      <c r="O82" s="52"/>
      <c r="P82" s="52"/>
      <c r="Q82" s="22"/>
      <c r="R82" s="22"/>
      <c r="S82" s="22"/>
      <c r="T82" s="22"/>
      <c r="U82" s="22"/>
      <c r="V82" s="22"/>
    </row>
    <row r="83" spans="1:22" ht="38.25" customHeight="1" x14ac:dyDescent="0.25">
      <c r="A83" s="48" t="s">
        <v>48</v>
      </c>
      <c r="B83" s="48"/>
      <c r="C83" s="48"/>
      <c r="D83" s="48"/>
      <c r="E83" s="48"/>
      <c r="F83" s="31">
        <v>98850.42</v>
      </c>
      <c r="G83" s="32" t="s">
        <v>46</v>
      </c>
      <c r="H83" s="33">
        <v>201800010008207</v>
      </c>
      <c r="I83" s="34">
        <v>45474</v>
      </c>
      <c r="J83" s="34">
        <v>45474</v>
      </c>
      <c r="K83" s="35" t="s">
        <v>47</v>
      </c>
      <c r="L83" s="52"/>
      <c r="M83" s="52"/>
      <c r="N83" s="52"/>
      <c r="O83" s="52"/>
      <c r="P83" s="52"/>
      <c r="Q83" s="22"/>
      <c r="R83" s="22"/>
      <c r="S83" s="22"/>
      <c r="T83" s="22"/>
      <c r="U83" s="22"/>
      <c r="V83" s="22"/>
    </row>
    <row r="84" spans="1:22" ht="38.25" customHeight="1" x14ac:dyDescent="0.25">
      <c r="A84" s="48" t="s">
        <v>45</v>
      </c>
      <c r="B84" s="48"/>
      <c r="C84" s="48"/>
      <c r="D84" s="48"/>
      <c r="E84" s="48"/>
      <c r="F84" s="31">
        <f>97484.42</f>
        <v>97484.42</v>
      </c>
      <c r="G84" s="32" t="s">
        <v>46</v>
      </c>
      <c r="H84" s="33">
        <v>201800010008207</v>
      </c>
      <c r="I84" s="34">
        <v>45505</v>
      </c>
      <c r="J84" s="34">
        <v>45505</v>
      </c>
      <c r="K84" s="35" t="s">
        <v>47</v>
      </c>
      <c r="L84" s="52"/>
      <c r="M84" s="52"/>
      <c r="N84" s="52"/>
      <c r="O84" s="52"/>
      <c r="P84" s="52"/>
      <c r="Q84" s="22"/>
      <c r="R84" s="22"/>
      <c r="S84" s="22"/>
      <c r="T84" s="22"/>
      <c r="U84" s="22"/>
      <c r="V84" s="22"/>
    </row>
    <row r="85" spans="1:22" ht="39" customHeight="1" x14ac:dyDescent="0.25">
      <c r="A85" s="48" t="s">
        <v>45</v>
      </c>
      <c r="B85" s="48"/>
      <c r="C85" s="48"/>
      <c r="D85" s="48"/>
      <c r="E85" s="48"/>
      <c r="F85" s="31">
        <v>102114.91</v>
      </c>
      <c r="G85" s="32" t="s">
        <v>46</v>
      </c>
      <c r="H85" s="33">
        <v>201800010008207</v>
      </c>
      <c r="I85" s="34">
        <v>45536</v>
      </c>
      <c r="J85" s="34">
        <v>45536</v>
      </c>
      <c r="K85" s="35" t="s">
        <v>47</v>
      </c>
      <c r="L85" s="52"/>
      <c r="M85" s="52"/>
      <c r="N85" s="52"/>
      <c r="O85" s="52"/>
      <c r="P85" s="52"/>
      <c r="Q85" s="22"/>
      <c r="R85" s="22"/>
      <c r="S85" s="22"/>
      <c r="T85" s="22"/>
      <c r="U85" s="22"/>
      <c r="V85" s="22"/>
    </row>
    <row r="86" spans="1:22" ht="39" customHeight="1" x14ac:dyDescent="0.25">
      <c r="A86" s="48" t="s">
        <v>45</v>
      </c>
      <c r="B86" s="48"/>
      <c r="C86" s="48"/>
      <c r="D86" s="48"/>
      <c r="E86" s="48"/>
      <c r="F86" s="31">
        <v>102114.91</v>
      </c>
      <c r="G86" s="32" t="s">
        <v>46</v>
      </c>
      <c r="H86" s="33">
        <v>201800010008207</v>
      </c>
      <c r="I86" s="34">
        <v>45566</v>
      </c>
      <c r="J86" s="34">
        <v>45566</v>
      </c>
      <c r="K86" s="35" t="s">
        <v>47</v>
      </c>
      <c r="L86" s="52"/>
      <c r="M86" s="52"/>
      <c r="N86" s="52"/>
      <c r="O86" s="52"/>
      <c r="P86" s="52"/>
      <c r="Q86" s="22"/>
      <c r="R86" s="22"/>
      <c r="S86" s="22"/>
      <c r="T86" s="22"/>
      <c r="U86" s="22"/>
      <c r="V86" s="22"/>
    </row>
    <row r="87" spans="1:22" ht="39" customHeight="1" x14ac:dyDescent="0.25">
      <c r="A87" s="48" t="s">
        <v>49</v>
      </c>
      <c r="B87" s="48"/>
      <c r="C87" s="48"/>
      <c r="D87" s="48"/>
      <c r="E87" s="48"/>
      <c r="F87" s="31">
        <v>102114.91</v>
      </c>
      <c r="G87" s="32" t="s">
        <v>46</v>
      </c>
      <c r="H87" s="33">
        <v>201800010008207</v>
      </c>
      <c r="I87" s="34">
        <v>45597</v>
      </c>
      <c r="J87" s="34">
        <v>45597</v>
      </c>
      <c r="K87" s="35" t="s">
        <v>47</v>
      </c>
      <c r="L87" s="52"/>
      <c r="M87" s="52"/>
      <c r="N87" s="52"/>
      <c r="O87" s="52"/>
      <c r="P87" s="52"/>
      <c r="Q87" s="22"/>
      <c r="R87" s="22"/>
      <c r="S87" s="22"/>
      <c r="T87" s="22"/>
      <c r="U87" s="22"/>
      <c r="V87" s="22"/>
    </row>
    <row r="88" spans="1:22" ht="25.5" customHeight="1" x14ac:dyDescent="0.25">
      <c r="A88" s="48" t="s">
        <v>49</v>
      </c>
      <c r="B88" s="48"/>
      <c r="C88" s="48"/>
      <c r="D88" s="48"/>
      <c r="E88" s="48"/>
      <c r="F88" s="31"/>
      <c r="G88" s="32" t="s">
        <v>46</v>
      </c>
      <c r="H88" s="33">
        <v>201800010008207</v>
      </c>
      <c r="I88" s="34">
        <v>45627</v>
      </c>
      <c r="J88" s="34">
        <v>45627</v>
      </c>
      <c r="K88" s="35" t="s">
        <v>47</v>
      </c>
      <c r="L88" s="52"/>
      <c r="M88" s="52"/>
      <c r="N88" s="52"/>
      <c r="O88" s="52"/>
      <c r="P88" s="52"/>
      <c r="Q88" s="22"/>
      <c r="R88" s="22"/>
      <c r="S88" s="22"/>
      <c r="T88" s="22"/>
      <c r="U88" s="22"/>
      <c r="V88" s="22"/>
    </row>
    <row r="89" spans="1:22" ht="25.5" customHeight="1" x14ac:dyDescent="0.25">
      <c r="A89" s="48" t="s">
        <v>50</v>
      </c>
      <c r="B89" s="48"/>
      <c r="C89" s="48"/>
      <c r="D89" s="48"/>
      <c r="E89" s="48"/>
      <c r="F89" s="31">
        <f>24852.58+475.84</f>
        <v>25328.420000000002</v>
      </c>
      <c r="G89" s="32" t="s">
        <v>51</v>
      </c>
      <c r="H89" s="33">
        <v>201800010008207</v>
      </c>
      <c r="I89" s="34">
        <v>45292</v>
      </c>
      <c r="J89" s="34">
        <v>45292</v>
      </c>
      <c r="K89" s="35" t="s">
        <v>52</v>
      </c>
      <c r="L89" s="53"/>
      <c r="M89" s="53"/>
      <c r="N89" s="53"/>
      <c r="O89" s="53"/>
      <c r="P89" s="53"/>
      <c r="Q89" s="22"/>
      <c r="R89" s="22"/>
      <c r="S89" s="22"/>
      <c r="T89" s="22"/>
      <c r="U89" s="22"/>
      <c r="V89" s="22"/>
    </row>
    <row r="90" spans="1:22" ht="25.5" customHeight="1" x14ac:dyDescent="0.25">
      <c r="A90" s="48" t="s">
        <v>50</v>
      </c>
      <c r="B90" s="48"/>
      <c r="C90" s="48"/>
      <c r="D90" s="48"/>
      <c r="E90" s="48"/>
      <c r="F90" s="31">
        <f>17463.27+334.25</f>
        <v>17797.52</v>
      </c>
      <c r="G90" s="32" t="s">
        <v>51</v>
      </c>
      <c r="H90" s="33">
        <v>201800010008207</v>
      </c>
      <c r="I90" s="34">
        <v>45323</v>
      </c>
      <c r="J90" s="34">
        <v>45323</v>
      </c>
      <c r="K90" s="35" t="s">
        <v>52</v>
      </c>
      <c r="L90" s="53"/>
      <c r="M90" s="53"/>
      <c r="N90" s="53"/>
      <c r="O90" s="53"/>
      <c r="P90" s="53"/>
      <c r="Q90" s="22"/>
      <c r="R90" s="22"/>
      <c r="S90" s="22"/>
      <c r="T90" s="22"/>
      <c r="U90" s="22"/>
      <c r="V90" s="22"/>
    </row>
    <row r="91" spans="1:22" ht="25.5" customHeight="1" x14ac:dyDescent="0.25">
      <c r="A91" s="48" t="s">
        <v>50</v>
      </c>
      <c r="B91" s="48"/>
      <c r="C91" s="48"/>
      <c r="D91" s="48"/>
      <c r="E91" s="48"/>
      <c r="F91" s="31">
        <f>(16916.76+334.96)</f>
        <v>17251.719999999998</v>
      </c>
      <c r="G91" s="32" t="s">
        <v>51</v>
      </c>
      <c r="H91" s="33">
        <v>201800010008207</v>
      </c>
      <c r="I91" s="34">
        <v>45352</v>
      </c>
      <c r="J91" s="34">
        <v>45352</v>
      </c>
      <c r="K91" s="35" t="s">
        <v>52</v>
      </c>
      <c r="L91" s="53"/>
      <c r="M91" s="53"/>
      <c r="N91" s="53"/>
      <c r="O91" s="53"/>
      <c r="P91" s="53"/>
      <c r="Q91" s="22"/>
      <c r="R91" s="22"/>
      <c r="S91" s="22"/>
      <c r="T91" s="22"/>
      <c r="U91" s="22"/>
      <c r="V91" s="22"/>
    </row>
    <row r="92" spans="1:22" ht="25.5" customHeight="1" x14ac:dyDescent="0.25">
      <c r="A92" s="48" t="s">
        <v>50</v>
      </c>
      <c r="B92" s="48"/>
      <c r="C92" s="48"/>
      <c r="D92" s="48"/>
      <c r="E92" s="48"/>
      <c r="F92" s="31">
        <v>19342.71</v>
      </c>
      <c r="G92" s="32" t="s">
        <v>51</v>
      </c>
      <c r="H92" s="33">
        <v>201800010008207</v>
      </c>
      <c r="I92" s="34">
        <v>45383</v>
      </c>
      <c r="J92" s="34">
        <v>45383</v>
      </c>
      <c r="K92" s="35" t="s">
        <v>52</v>
      </c>
      <c r="L92" s="53"/>
      <c r="M92" s="53"/>
      <c r="N92" s="53"/>
      <c r="O92" s="53"/>
      <c r="P92" s="53"/>
      <c r="Q92" s="22"/>
      <c r="R92" s="22"/>
      <c r="S92" s="22"/>
      <c r="T92" s="22"/>
      <c r="U92" s="22"/>
      <c r="V92" s="22"/>
    </row>
    <row r="93" spans="1:22" ht="38.25" customHeight="1" x14ac:dyDescent="0.25">
      <c r="A93" s="48" t="s">
        <v>50</v>
      </c>
      <c r="B93" s="48"/>
      <c r="C93" s="48"/>
      <c r="D93" s="48"/>
      <c r="E93" s="48"/>
      <c r="F93" s="31">
        <v>17838.47</v>
      </c>
      <c r="G93" s="32" t="s">
        <v>51</v>
      </c>
      <c r="H93" s="33">
        <v>201800010008207</v>
      </c>
      <c r="I93" s="34">
        <v>45413</v>
      </c>
      <c r="J93" s="34">
        <v>45413</v>
      </c>
      <c r="K93" s="35" t="s">
        <v>52</v>
      </c>
      <c r="L93" s="52"/>
      <c r="M93" s="52"/>
      <c r="N93" s="52"/>
      <c r="O93" s="52"/>
      <c r="P93" s="52"/>
      <c r="Q93" s="22"/>
      <c r="R93" s="22"/>
      <c r="S93" s="22"/>
      <c r="T93" s="22"/>
      <c r="U93" s="22"/>
      <c r="V93" s="22"/>
    </row>
    <row r="94" spans="1:22" ht="38.25" customHeight="1" x14ac:dyDescent="0.25">
      <c r="A94" s="48" t="s">
        <v>53</v>
      </c>
      <c r="B94" s="48"/>
      <c r="C94" s="48"/>
      <c r="D94" s="48"/>
      <c r="E94" s="48"/>
      <c r="F94" s="31">
        <f>14950.42+279.9</f>
        <v>15230.32</v>
      </c>
      <c r="G94" s="32" t="s">
        <v>51</v>
      </c>
      <c r="H94" s="33">
        <v>201800010008207</v>
      </c>
      <c r="I94" s="34">
        <v>45444</v>
      </c>
      <c r="J94" s="34">
        <v>45444</v>
      </c>
      <c r="K94" s="35" t="s">
        <v>52</v>
      </c>
      <c r="L94" s="52"/>
      <c r="M94" s="52"/>
      <c r="N94" s="52"/>
      <c r="O94" s="52"/>
      <c r="P94" s="52"/>
      <c r="Q94" s="22"/>
      <c r="R94" s="22"/>
      <c r="S94" s="22"/>
      <c r="T94" s="22"/>
      <c r="U94" s="22"/>
      <c r="V94" s="22"/>
    </row>
    <row r="95" spans="1:22" ht="38.25" customHeight="1" x14ac:dyDescent="0.25">
      <c r="A95" s="48" t="s">
        <v>53</v>
      </c>
      <c r="B95" s="48"/>
      <c r="C95" s="48"/>
      <c r="D95" s="48"/>
      <c r="E95" s="48"/>
      <c r="F95" s="31">
        <f>10507.66+217.81</f>
        <v>10725.47</v>
      </c>
      <c r="G95" s="32" t="s">
        <v>51</v>
      </c>
      <c r="H95" s="33">
        <v>201800010008207</v>
      </c>
      <c r="I95" s="34">
        <v>45474</v>
      </c>
      <c r="J95" s="34">
        <v>45474</v>
      </c>
      <c r="K95" s="35" t="s">
        <v>52</v>
      </c>
      <c r="L95" s="52"/>
      <c r="M95" s="52"/>
      <c r="N95" s="52"/>
      <c r="O95" s="52"/>
      <c r="P95" s="52"/>
      <c r="Q95" s="22"/>
      <c r="R95" s="22"/>
      <c r="S95" s="22"/>
      <c r="T95" s="22"/>
      <c r="U95" s="22"/>
      <c r="V95" s="22"/>
    </row>
    <row r="96" spans="1:22" ht="38.25" customHeight="1" x14ac:dyDescent="0.25">
      <c r="A96" s="48" t="s">
        <v>50</v>
      </c>
      <c r="B96" s="48"/>
      <c r="C96" s="48"/>
      <c r="D96" s="48"/>
      <c r="E96" s="48"/>
      <c r="F96" s="31">
        <v>13870.19</v>
      </c>
      <c r="G96" s="32" t="s">
        <v>51</v>
      </c>
      <c r="H96" s="33">
        <v>201800010008207</v>
      </c>
      <c r="I96" s="34">
        <v>45505</v>
      </c>
      <c r="J96" s="34">
        <v>45505</v>
      </c>
      <c r="K96" s="35" t="s">
        <v>52</v>
      </c>
      <c r="L96" s="52"/>
      <c r="M96" s="52"/>
      <c r="N96" s="52"/>
      <c r="O96" s="52"/>
      <c r="P96" s="52"/>
      <c r="Q96" s="22"/>
      <c r="R96" s="22"/>
      <c r="S96" s="22"/>
      <c r="T96" s="22"/>
      <c r="U96" s="22"/>
      <c r="V96" s="22"/>
    </row>
    <row r="97" spans="1:22" ht="36.75" customHeight="1" x14ac:dyDescent="0.25">
      <c r="A97" s="48" t="s">
        <v>50</v>
      </c>
      <c r="B97" s="48"/>
      <c r="C97" s="48"/>
      <c r="D97" s="48"/>
      <c r="E97" s="48"/>
      <c r="F97" s="31">
        <f>14943.73+308.41</f>
        <v>15252.14</v>
      </c>
      <c r="G97" s="32" t="s">
        <v>51</v>
      </c>
      <c r="H97" s="33">
        <v>201800010008207</v>
      </c>
      <c r="I97" s="34">
        <v>45536</v>
      </c>
      <c r="J97" s="34">
        <v>45536</v>
      </c>
      <c r="K97" s="35" t="s">
        <v>52</v>
      </c>
      <c r="L97" s="52"/>
      <c r="M97" s="52"/>
      <c r="N97" s="52"/>
      <c r="O97" s="52"/>
      <c r="P97" s="52"/>
      <c r="Q97" s="22"/>
      <c r="R97" s="22"/>
      <c r="S97" s="22"/>
      <c r="T97" s="22"/>
      <c r="U97" s="22"/>
      <c r="V97" s="22"/>
    </row>
    <row r="98" spans="1:22" ht="36.75" customHeight="1" x14ac:dyDescent="0.25">
      <c r="A98" s="48" t="s">
        <v>50</v>
      </c>
      <c r="B98" s="48"/>
      <c r="C98" s="48"/>
      <c r="D98" s="48"/>
      <c r="E98" s="48"/>
      <c r="F98" s="31">
        <f>(21444.78+409.71)</f>
        <v>21854.489999999998</v>
      </c>
      <c r="G98" s="32" t="s">
        <v>51</v>
      </c>
      <c r="H98" s="33">
        <v>201800010008207</v>
      </c>
      <c r="I98" s="34">
        <v>45566</v>
      </c>
      <c r="J98" s="34">
        <v>45566</v>
      </c>
      <c r="K98" s="35" t="s">
        <v>52</v>
      </c>
      <c r="L98" s="52"/>
      <c r="M98" s="52"/>
      <c r="N98" s="52"/>
      <c r="O98" s="52"/>
      <c r="P98" s="52"/>
      <c r="Q98" s="22"/>
      <c r="R98" s="22"/>
      <c r="S98" s="22"/>
      <c r="T98" s="22"/>
      <c r="U98" s="22"/>
      <c r="V98" s="22"/>
    </row>
    <row r="99" spans="1:22" ht="36.75" customHeight="1" x14ac:dyDescent="0.25">
      <c r="A99" s="48" t="s">
        <v>54</v>
      </c>
      <c r="B99" s="48"/>
      <c r="C99" s="48"/>
      <c r="D99" s="48"/>
      <c r="E99" s="48"/>
      <c r="F99" s="31">
        <f>(21612.99+424.24)</f>
        <v>22037.230000000003</v>
      </c>
      <c r="G99" s="32" t="s">
        <v>51</v>
      </c>
      <c r="H99" s="33">
        <v>201800010008207</v>
      </c>
      <c r="I99" s="34">
        <v>45597</v>
      </c>
      <c r="J99" s="34">
        <v>45597</v>
      </c>
      <c r="K99" s="35" t="s">
        <v>52</v>
      </c>
      <c r="L99" s="52"/>
      <c r="M99" s="52"/>
      <c r="N99" s="52"/>
      <c r="O99" s="52"/>
      <c r="P99" s="52"/>
      <c r="Q99" s="22"/>
      <c r="R99" s="22"/>
      <c r="S99" s="22"/>
      <c r="T99" s="22"/>
      <c r="U99" s="22"/>
      <c r="V99" s="22"/>
    </row>
    <row r="100" spans="1:22" ht="25.5" customHeight="1" x14ac:dyDescent="0.25">
      <c r="A100" s="48" t="s">
        <v>54</v>
      </c>
      <c r="B100" s="48"/>
      <c r="C100" s="48"/>
      <c r="D100" s="48"/>
      <c r="E100" s="48"/>
      <c r="F100" s="31"/>
      <c r="G100" s="32" t="s">
        <v>51</v>
      </c>
      <c r="H100" s="33">
        <v>201800010008207</v>
      </c>
      <c r="I100" s="34">
        <v>45627</v>
      </c>
      <c r="J100" s="34">
        <v>45627</v>
      </c>
      <c r="K100" s="35" t="s">
        <v>52</v>
      </c>
      <c r="L100" s="52"/>
      <c r="M100" s="52"/>
      <c r="N100" s="52"/>
      <c r="O100" s="52"/>
      <c r="P100" s="52"/>
      <c r="Q100" s="22"/>
      <c r="R100" s="22"/>
      <c r="S100" s="22"/>
      <c r="T100" s="22"/>
      <c r="U100" s="22"/>
      <c r="V100" s="22"/>
    </row>
    <row r="101" spans="1:22" ht="38.25" x14ac:dyDescent="0.25">
      <c r="A101" s="48" t="s">
        <v>55</v>
      </c>
      <c r="B101" s="48"/>
      <c r="C101" s="48"/>
      <c r="D101" s="48"/>
      <c r="E101" s="48"/>
      <c r="F101" s="31">
        <f>79578.4</f>
        <v>79578.399999999994</v>
      </c>
      <c r="G101" s="32" t="s">
        <v>51</v>
      </c>
      <c r="H101" s="33">
        <v>202300010041227</v>
      </c>
      <c r="I101" s="34" t="s">
        <v>56</v>
      </c>
      <c r="J101" s="34">
        <v>45383</v>
      </c>
      <c r="K101" s="35" t="s">
        <v>57</v>
      </c>
      <c r="L101" s="53"/>
      <c r="M101" s="53"/>
      <c r="N101" s="53"/>
      <c r="O101" s="53"/>
      <c r="P101" s="53"/>
      <c r="Q101" s="22"/>
      <c r="R101" s="22"/>
      <c r="S101" s="22"/>
      <c r="T101" s="22"/>
      <c r="U101" s="22"/>
      <c r="V101" s="22"/>
    </row>
    <row r="102" spans="1:22" x14ac:dyDescent="0.25">
      <c r="A102" s="48" t="s">
        <v>58</v>
      </c>
      <c r="B102" s="48"/>
      <c r="C102" s="48"/>
      <c r="D102" s="48"/>
      <c r="E102" s="48"/>
      <c r="F102" s="31">
        <v>1090.6500000000001</v>
      </c>
      <c r="G102" s="32"/>
      <c r="H102" s="33"/>
      <c r="I102" s="34"/>
      <c r="J102" s="34"/>
      <c r="K102" s="35"/>
      <c r="L102" s="36"/>
      <c r="M102" s="36"/>
      <c r="N102" s="36"/>
      <c r="O102" s="36"/>
      <c r="P102" s="36"/>
      <c r="Q102" s="22"/>
      <c r="R102" s="22"/>
      <c r="S102" s="22"/>
      <c r="T102" s="22"/>
      <c r="U102" s="22"/>
      <c r="V102" s="22"/>
    </row>
    <row r="103" spans="1:22" x14ac:dyDescent="0.25">
      <c r="A103" s="48" t="s">
        <v>58</v>
      </c>
      <c r="B103" s="48"/>
      <c r="C103" s="48"/>
      <c r="D103" s="48"/>
      <c r="E103" s="48"/>
      <c r="F103" s="31">
        <v>3264.49</v>
      </c>
      <c r="G103" s="32"/>
      <c r="H103" s="33"/>
      <c r="I103" s="34"/>
      <c r="J103" s="34"/>
      <c r="K103" s="35"/>
      <c r="L103" s="36"/>
      <c r="M103" s="36"/>
      <c r="N103" s="36"/>
      <c r="O103" s="36"/>
      <c r="P103" s="36"/>
      <c r="Q103" s="22"/>
      <c r="R103" s="22"/>
      <c r="S103" s="22"/>
      <c r="T103" s="22"/>
      <c r="U103" s="22"/>
      <c r="V103" s="22"/>
    </row>
    <row r="104" spans="1:22" x14ac:dyDescent="0.25">
      <c r="A104" s="48" t="s">
        <v>58</v>
      </c>
      <c r="B104" s="48"/>
      <c r="C104" s="48"/>
      <c r="D104" s="48"/>
      <c r="E104" s="48"/>
      <c r="F104" s="31">
        <v>4630.49</v>
      </c>
      <c r="G104" s="32"/>
      <c r="H104" s="33"/>
      <c r="I104" s="34"/>
      <c r="J104" s="34"/>
      <c r="K104" s="35"/>
      <c r="L104" s="36"/>
      <c r="M104" s="36"/>
      <c r="N104" s="36"/>
      <c r="O104" s="36"/>
      <c r="P104" s="36"/>
      <c r="Q104" s="22"/>
      <c r="R104" s="22"/>
      <c r="S104" s="22"/>
      <c r="T104" s="22"/>
      <c r="U104" s="22"/>
      <c r="V104" s="22"/>
    </row>
    <row r="105" spans="1:22" x14ac:dyDescent="0.25">
      <c r="A105" s="48"/>
      <c r="B105" s="48"/>
      <c r="C105" s="48"/>
      <c r="D105" s="48"/>
      <c r="E105" s="48"/>
      <c r="F105" s="31"/>
      <c r="G105" s="32"/>
      <c r="H105" s="33"/>
      <c r="I105" s="34"/>
      <c r="J105" s="34"/>
      <c r="K105" s="35"/>
      <c r="L105" s="36"/>
      <c r="M105" s="36"/>
      <c r="N105" s="36"/>
      <c r="O105" s="36"/>
      <c r="P105" s="36"/>
      <c r="Q105" s="22"/>
      <c r="R105" s="22"/>
      <c r="S105" s="22"/>
      <c r="T105" s="22"/>
      <c r="U105" s="22"/>
      <c r="V105" s="22"/>
    </row>
    <row r="106" spans="1:22" ht="15" customHeight="1" x14ac:dyDescent="0.25">
      <c r="A106" s="49" t="s">
        <v>59</v>
      </c>
      <c r="B106" s="49"/>
      <c r="C106" s="49"/>
      <c r="D106" s="49"/>
      <c r="E106" s="49"/>
      <c r="F106" s="37">
        <f>SUM(F77:F105)</f>
        <v>1428465.8899999997</v>
      </c>
      <c r="G106" s="38"/>
      <c r="H106" s="38"/>
      <c r="I106" s="38"/>
      <c r="J106" s="38"/>
      <c r="K106" s="38"/>
      <c r="L106" s="22"/>
      <c r="M106" s="22"/>
      <c r="N106" s="22"/>
      <c r="O106" s="22"/>
      <c r="P106" s="39"/>
      <c r="Q106" s="22"/>
      <c r="R106" s="22"/>
      <c r="S106" s="22"/>
      <c r="T106" s="22"/>
      <c r="U106" s="22"/>
      <c r="V106" s="22"/>
    </row>
    <row r="107" spans="1:22" ht="15" customHeight="1" x14ac:dyDescent="0.25">
      <c r="A107" s="45" t="s">
        <v>60</v>
      </c>
      <c r="B107" s="45"/>
      <c r="C107" s="45"/>
      <c r="D107" s="45"/>
      <c r="E107" s="45"/>
      <c r="F107" s="45"/>
      <c r="G107" s="45"/>
      <c r="H107" s="45"/>
      <c r="I107" s="39"/>
      <c r="J107" s="39"/>
      <c r="K107" s="39"/>
      <c r="L107" s="22"/>
      <c r="M107" s="22"/>
      <c r="N107" s="22"/>
      <c r="O107" s="22"/>
      <c r="P107" s="39"/>
      <c r="Q107" s="22"/>
      <c r="R107" s="22"/>
      <c r="S107" s="22"/>
      <c r="T107" s="22"/>
      <c r="U107" s="22"/>
      <c r="V107" s="22"/>
    </row>
    <row r="108" spans="1:22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22"/>
      <c r="Q108" s="22"/>
      <c r="R108" s="22"/>
      <c r="S108" s="22"/>
      <c r="T108" s="22"/>
      <c r="U108" s="22"/>
      <c r="V108" s="22"/>
    </row>
    <row r="109" spans="1:22" ht="15.75" customHeight="1" x14ac:dyDescent="0.25">
      <c r="A109" s="51" t="s">
        <v>61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39"/>
      <c r="M109" s="39"/>
      <c r="N109" s="39"/>
      <c r="O109" s="39"/>
      <c r="P109" s="22"/>
      <c r="Q109" s="22"/>
      <c r="R109" s="22"/>
      <c r="S109" s="22"/>
      <c r="T109" s="22"/>
      <c r="U109" s="22"/>
      <c r="V109" s="22"/>
    </row>
    <row r="110" spans="1:22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39"/>
      <c r="M110" s="39"/>
      <c r="N110" s="39"/>
      <c r="O110" s="39"/>
      <c r="P110" s="22"/>
      <c r="Q110" s="22"/>
      <c r="R110" s="22"/>
      <c r="S110" s="22"/>
      <c r="T110" s="22"/>
      <c r="U110" s="22"/>
      <c r="V110" s="22"/>
    </row>
    <row r="111" spans="1:22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39"/>
      <c r="M111" s="39"/>
      <c r="N111" s="39"/>
      <c r="O111" s="39"/>
      <c r="P111" s="22"/>
      <c r="Q111" s="22"/>
      <c r="R111" s="22"/>
      <c r="S111" s="22"/>
      <c r="T111" s="22"/>
      <c r="U111" s="22"/>
      <c r="V111" s="22"/>
    </row>
    <row r="112" spans="1:22" ht="260.25" customHeight="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39"/>
      <c r="M112" s="39"/>
      <c r="N112" s="39"/>
      <c r="O112" s="39"/>
      <c r="P112" s="22"/>
      <c r="Q112" s="22"/>
      <c r="R112" s="22"/>
      <c r="S112" s="22"/>
      <c r="T112" s="22"/>
      <c r="U112" s="22"/>
      <c r="V112" s="22"/>
    </row>
    <row r="113" spans="1:22" x14ac:dyDescent="0.25">
      <c r="A113" s="22"/>
      <c r="B113" s="22"/>
      <c r="C113" s="23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:22" ht="21.75" customHeight="1" x14ac:dyDescent="0.25">
      <c r="A114" s="45" t="s">
        <v>62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:22" ht="21.75" customHeight="1" x14ac:dyDescent="0.25">
      <c r="A115" s="39"/>
      <c r="B115" s="39"/>
      <c r="C115" s="39"/>
      <c r="D115" s="39"/>
      <c r="E115" s="39"/>
      <c r="F115" s="39"/>
      <c r="G115" s="39"/>
      <c r="H115" s="39"/>
      <c r="I115" s="40"/>
      <c r="J115" s="40"/>
      <c r="K115" s="40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:22" ht="38.25" customHeight="1" x14ac:dyDescent="0.25">
      <c r="A116" s="46"/>
      <c r="B116" s="46"/>
      <c r="C116" s="46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:22" ht="15" customHeight="1" x14ac:dyDescent="0.25">
      <c r="A117" s="22"/>
      <c r="B117" s="22"/>
      <c r="C117" s="23"/>
      <c r="D117" s="47"/>
      <c r="E117" s="47"/>
      <c r="F117" s="47"/>
      <c r="I117" s="47"/>
      <c r="J117" s="47"/>
      <c r="K117" s="47"/>
      <c r="L117" s="47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ht="43.5" customHeight="1" x14ac:dyDescent="0.25">
      <c r="A118" s="22"/>
      <c r="B118" s="22"/>
      <c r="C118" s="23"/>
      <c r="D118" s="47"/>
      <c r="E118" s="47"/>
      <c r="F118" s="47"/>
      <c r="I118" s="47"/>
      <c r="J118" s="47"/>
      <c r="K118" s="47"/>
      <c r="L118" s="47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:22" x14ac:dyDescent="0.25">
      <c r="A119" s="41"/>
      <c r="B119" s="41"/>
      <c r="C119" s="23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x14ac:dyDescent="0.25">
      <c r="A120" s="22"/>
      <c r="B120" s="22"/>
      <c r="C120" s="23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:22" x14ac:dyDescent="0.25">
      <c r="A121" s="22"/>
      <c r="B121" s="22"/>
      <c r="C121" s="23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:22" x14ac:dyDescent="0.25">
      <c r="A122" s="22"/>
      <c r="B122" s="22"/>
      <c r="C122" s="23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:22" x14ac:dyDescent="0.25">
      <c r="A123" s="22"/>
      <c r="B123" s="22"/>
      <c r="C123" s="23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:22" x14ac:dyDescent="0.25">
      <c r="A124" s="22"/>
      <c r="B124" s="22"/>
      <c r="C124" s="23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:22" x14ac:dyDescent="0.25">
      <c r="A125" s="22"/>
      <c r="B125" s="22"/>
      <c r="C125" s="23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:22" x14ac:dyDescent="0.25">
      <c r="A126" s="22"/>
      <c r="B126" s="22"/>
      <c r="C126" s="23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 x14ac:dyDescent="0.25">
      <c r="A127" s="22"/>
      <c r="B127" s="22"/>
      <c r="C127" s="23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x14ac:dyDescent="0.25">
      <c r="A128" s="22"/>
      <c r="B128" s="22"/>
      <c r="C128" s="23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22" x14ac:dyDescent="0.25">
      <c r="A129" s="22"/>
      <c r="B129" s="22"/>
      <c r="C129" s="23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:22" x14ac:dyDescent="0.25">
      <c r="A130" s="22"/>
      <c r="B130" s="22"/>
      <c r="C130" s="23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:22" x14ac:dyDescent="0.25">
      <c r="A131" s="22"/>
      <c r="B131" s="22"/>
      <c r="C131" s="23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:22" x14ac:dyDescent="0.25">
      <c r="A132" s="22"/>
      <c r="B132" s="22"/>
      <c r="C132" s="23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:22" x14ac:dyDescent="0.25">
      <c r="A133" s="22"/>
      <c r="B133" s="22"/>
      <c r="C133" s="23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:22" x14ac:dyDescent="0.25">
      <c r="A134" s="22"/>
      <c r="B134" s="22"/>
      <c r="C134" s="23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:22" x14ac:dyDescent="0.25">
      <c r="A135" s="22"/>
      <c r="B135" s="22"/>
      <c r="C135" s="23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:22" x14ac:dyDescent="0.25">
      <c r="A136" s="22"/>
      <c r="B136" s="22"/>
      <c r="C136" s="23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:22" x14ac:dyDescent="0.25">
      <c r="A137" s="22"/>
      <c r="B137" s="22"/>
      <c r="C137" s="23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:22" x14ac:dyDescent="0.25">
      <c r="A138" s="22"/>
      <c r="B138" s="22"/>
      <c r="C138" s="23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:22" x14ac:dyDescent="0.25">
      <c r="A139" s="22"/>
      <c r="B139" s="22"/>
      <c r="C139" s="23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:22" x14ac:dyDescent="0.25">
      <c r="A140" s="22"/>
      <c r="B140" s="22"/>
      <c r="C140" s="23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:22" x14ac:dyDescent="0.25">
      <c r="A141" s="22"/>
      <c r="B141" s="22"/>
      <c r="C141" s="23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:22" x14ac:dyDescent="0.25">
      <c r="A142" s="22"/>
      <c r="B142" s="22"/>
      <c r="C142" s="23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 x14ac:dyDescent="0.25">
      <c r="A143" s="22"/>
      <c r="B143" s="22"/>
      <c r="C143" s="23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 x14ac:dyDescent="0.25">
      <c r="A144" s="22"/>
      <c r="B144" s="22"/>
      <c r="C144" s="23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x14ac:dyDescent="0.25">
      <c r="A145" s="22"/>
      <c r="B145" s="22"/>
      <c r="C145" s="23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:22" x14ac:dyDescent="0.25">
      <c r="A146" s="22"/>
      <c r="B146" s="22"/>
      <c r="C146" s="23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:22" x14ac:dyDescent="0.25">
      <c r="A147" s="22"/>
      <c r="B147" s="22"/>
      <c r="C147" s="23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:22" x14ac:dyDescent="0.25">
      <c r="A148" s="22"/>
      <c r="B148" s="22"/>
      <c r="C148" s="23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:22" x14ac:dyDescent="0.25">
      <c r="A149" s="22"/>
      <c r="B149" s="22"/>
      <c r="C149" s="23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:22" x14ac:dyDescent="0.25">
      <c r="A150" s="22"/>
      <c r="B150" s="22"/>
      <c r="C150" s="23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:22" x14ac:dyDescent="0.25">
      <c r="A151" s="22"/>
      <c r="B151" s="22"/>
      <c r="C151" s="23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:22" x14ac:dyDescent="0.25">
      <c r="A152" s="22"/>
      <c r="B152" s="22"/>
      <c r="C152" s="23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1:22" x14ac:dyDescent="0.25">
      <c r="A153" s="42"/>
      <c r="B153" s="42"/>
      <c r="C153" s="4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</row>
    <row r="154" spans="1:22" x14ac:dyDescent="0.25">
      <c r="A154" s="42"/>
      <c r="B154" s="42"/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</row>
    <row r="155" spans="1:22" x14ac:dyDescent="0.25">
      <c r="A155" s="42"/>
      <c r="B155" s="42"/>
      <c r="C155" s="43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</row>
    <row r="156" spans="1:22" x14ac:dyDescent="0.25">
      <c r="A156" s="42"/>
      <c r="B156" s="42"/>
      <c r="C156" s="43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</row>
    <row r="157" spans="1:22" x14ac:dyDescent="0.25">
      <c r="A157" s="42"/>
      <c r="B157" s="42"/>
      <c r="C157" s="43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</row>
    <row r="158" spans="1:22" x14ac:dyDescent="0.25">
      <c r="A158" s="42"/>
      <c r="B158" s="42"/>
      <c r="C158" s="43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</row>
    <row r="159" spans="1:22" x14ac:dyDescent="0.25">
      <c r="A159" s="42"/>
      <c r="B159" s="42"/>
      <c r="C159" s="43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</row>
    <row r="160" spans="1:22" x14ac:dyDescent="0.25">
      <c r="A160" s="42"/>
      <c r="B160" s="42"/>
      <c r="C160" s="43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</row>
    <row r="161" spans="1:22" x14ac:dyDescent="0.25">
      <c r="A161" s="42"/>
      <c r="B161" s="42"/>
      <c r="C161" s="43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</row>
  </sheetData>
  <autoFilter ref="A76:K107"/>
  <mergeCells count="100">
    <mergeCell ref="A16:V16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5:V15"/>
    <mergeCell ref="V22:V23"/>
    <mergeCell ref="A66:E66"/>
    <mergeCell ref="A17:O17"/>
    <mergeCell ref="A18:V18"/>
    <mergeCell ref="A19:V19"/>
    <mergeCell ref="A20:V20"/>
    <mergeCell ref="A21:A23"/>
    <mergeCell ref="C21:V21"/>
    <mergeCell ref="B22:B23"/>
    <mergeCell ref="C22:C23"/>
    <mergeCell ref="D22:F22"/>
    <mergeCell ref="G22:I22"/>
    <mergeCell ref="A73:E73"/>
    <mergeCell ref="K22:N22"/>
    <mergeCell ref="O22:P22"/>
    <mergeCell ref="R22:S22"/>
    <mergeCell ref="T22:U22"/>
    <mergeCell ref="A67:E68"/>
    <mergeCell ref="A69:E69"/>
    <mergeCell ref="A70:E70"/>
    <mergeCell ref="A71:E71"/>
    <mergeCell ref="A72:E72"/>
    <mergeCell ref="A75:K75"/>
    <mergeCell ref="A76:E76"/>
    <mergeCell ref="A77:E77"/>
    <mergeCell ref="L77:P77"/>
    <mergeCell ref="A78:E78"/>
    <mergeCell ref="L78:P78"/>
    <mergeCell ref="A79:E79"/>
    <mergeCell ref="L79:P79"/>
    <mergeCell ref="A80:E80"/>
    <mergeCell ref="L80:P80"/>
    <mergeCell ref="A81:E81"/>
    <mergeCell ref="L81:P81"/>
    <mergeCell ref="A82:E82"/>
    <mergeCell ref="L82:P82"/>
    <mergeCell ref="A83:E83"/>
    <mergeCell ref="L83:P83"/>
    <mergeCell ref="A84:E84"/>
    <mergeCell ref="L84:P84"/>
    <mergeCell ref="A85:E85"/>
    <mergeCell ref="L85:P85"/>
    <mergeCell ref="A86:E86"/>
    <mergeCell ref="L86:P86"/>
    <mergeCell ref="A87:E87"/>
    <mergeCell ref="L87:P87"/>
    <mergeCell ref="A88:E88"/>
    <mergeCell ref="L88:P88"/>
    <mergeCell ref="A89:E89"/>
    <mergeCell ref="L89:P89"/>
    <mergeCell ref="A90:E90"/>
    <mergeCell ref="L90:P90"/>
    <mergeCell ref="A91:E91"/>
    <mergeCell ref="L91:P91"/>
    <mergeCell ref="A92:E92"/>
    <mergeCell ref="L92:P92"/>
    <mergeCell ref="A93:E93"/>
    <mergeCell ref="L93:P93"/>
    <mergeCell ref="A94:E94"/>
    <mergeCell ref="L94:P94"/>
    <mergeCell ref="A95:E95"/>
    <mergeCell ref="L95:P95"/>
    <mergeCell ref="A96:E96"/>
    <mergeCell ref="L96:P96"/>
    <mergeCell ref="A97:E97"/>
    <mergeCell ref="L97:P97"/>
    <mergeCell ref="A98:E98"/>
    <mergeCell ref="L98:P98"/>
    <mergeCell ref="A99:E99"/>
    <mergeCell ref="L99:P99"/>
    <mergeCell ref="A109:K112"/>
    <mergeCell ref="A100:E100"/>
    <mergeCell ref="L100:P100"/>
    <mergeCell ref="A101:E101"/>
    <mergeCell ref="L101:P101"/>
    <mergeCell ref="A102:E102"/>
    <mergeCell ref="A103:E103"/>
    <mergeCell ref="A104:E104"/>
    <mergeCell ref="A105:E105"/>
    <mergeCell ref="A106:E106"/>
    <mergeCell ref="A107:H107"/>
    <mergeCell ref="A108:O108"/>
    <mergeCell ref="A114:K114"/>
    <mergeCell ref="A116:C116"/>
    <mergeCell ref="D117:F117"/>
    <mergeCell ref="I117:L117"/>
    <mergeCell ref="D118:F118"/>
    <mergeCell ref="I118:L11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2" fitToHeight="0" orientation="landscape" horizontalDpi="300" verticalDpi="300" r:id="rId1"/>
  <headerFooter>
    <oddFooter>&amp;LÁrea Responsável: SUPECC/SGI/SES&amp;C &amp;RPág &amp;P de &amp;N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CEAP-SOL</vt:lpstr>
      <vt:lpstr>'CEAP-SOL'!Area_de_impressao</vt:lpstr>
      <vt:lpstr>'CEAP-SOL'!Titulos_de_impressao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Robson Alves dos Santos</cp:lastModifiedBy>
  <dcterms:created xsi:type="dcterms:W3CDTF">2025-01-02T13:52:20Z</dcterms:created>
  <dcterms:modified xsi:type="dcterms:W3CDTF">2025-01-09T14:24:35Z</dcterms:modified>
</cp:coreProperties>
</file>