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4 HDT e CS\2024\"/>
    </mc:Choice>
  </mc:AlternateContent>
  <xr:revisionPtr revIDLastSave="0" documentId="13_ncr:1_{5CDE5616-56E7-4EE5-A26D-8CE9D24CF3C6}" xr6:coauthVersionLast="36" xr6:coauthVersionMax="36" xr10:uidLastSave="{00000000-0000-0000-0000-000000000000}"/>
  <bookViews>
    <workbookView xWindow="0" yWindow="660" windowWidth="20730" windowHeight="11100" tabRatio="500" firstSheet="3" activeTab="3" xr2:uid="{00000000-000D-0000-FFFF-FFFF00000000}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4 1" sheetId="8" r:id="rId4"/>
    <sheet name="Serv prestados " sheetId="9" r:id="rId5"/>
    <sheet name="Planilha1" sheetId="11" r:id="rId6"/>
    <sheet name="Estrutura" sheetId="2" r:id="rId7"/>
    <sheet name="Rateio_RH - 2024" sheetId="10" state="hidden" r:id="rId8"/>
    <sheet name="Rateio_RH RPA" sheetId="5" state="hidden" r:id="rId9"/>
    <sheet name="Plan1" sheetId="3" state="hidden" r:id="rId10"/>
    <sheet name="Rateio_RH (2)" sheetId="4" state="hidden" r:id="rId11"/>
  </sheets>
  <definedNames>
    <definedName name="_xlnm.Print_Area" localSheetId="7">'Rateio_RH - 2024'!$A$1:$E$32</definedName>
    <definedName name="_xlnm.Print_Area" localSheetId="3">'Rateio_RH - 2024 1'!$A$1:$E$32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8" l="1"/>
  <c r="C16" i="8"/>
  <c r="C12" i="8"/>
  <c r="C10" i="8"/>
  <c r="E22" i="11"/>
  <c r="E23" i="9" l="1"/>
  <c r="C11" i="8" l="1"/>
  <c r="E32" i="9" l="1"/>
  <c r="C17" i="8" l="1"/>
  <c r="C10" i="10" l="1"/>
  <c r="C12" i="10"/>
  <c r="D22" i="8" l="1"/>
  <c r="D23" i="8"/>
  <c r="D24" i="8"/>
  <c r="D25" i="8"/>
  <c r="D26" i="8"/>
  <c r="D27" i="8"/>
  <c r="D28" i="8"/>
  <c r="D28" i="10" l="1"/>
  <c r="D27" i="10"/>
  <c r="D26" i="10"/>
  <c r="D25" i="10"/>
  <c r="D24" i="10"/>
  <c r="D23" i="10"/>
  <c r="D22" i="10"/>
  <c r="C16" i="10"/>
  <c r="C15" i="10" s="1"/>
  <c r="C14" i="10"/>
  <c r="C13" i="10" s="1"/>
  <c r="C11" i="10"/>
  <c r="C9" i="10"/>
  <c r="C4" i="10"/>
  <c r="C6" i="10" s="1"/>
  <c r="C17" i="10" l="1"/>
  <c r="C18" i="10" l="1"/>
  <c r="C19" i="10"/>
  <c r="E26" i="10" l="1"/>
  <c r="E23" i="10"/>
  <c r="C20" i="10"/>
  <c r="E24" i="10"/>
  <c r="E28" i="10"/>
  <c r="E25" i="10"/>
  <c r="E22" i="10"/>
  <c r="E27" i="10"/>
  <c r="C13" i="8" l="1"/>
  <c r="C18" i="8" l="1"/>
  <c r="C15" i="8" l="1"/>
  <c r="C9" i="8"/>
  <c r="C19" i="8" l="1"/>
  <c r="C4" i="8"/>
  <c r="C17" i="6" l="1"/>
  <c r="C14" i="6"/>
  <c r="C13" i="6"/>
  <c r="C12" i="6"/>
  <c r="C11" i="6"/>
  <c r="D27" i="6"/>
  <c r="D26" i="6"/>
  <c r="D25" i="6"/>
  <c r="D24" i="6"/>
  <c r="D23" i="6"/>
  <c r="D22" i="6"/>
  <c r="D21" i="6"/>
  <c r="C6" i="8" l="1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4" i="2"/>
  <c r="B25" i="2" s="1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  <author>Carlos Eduardo</author>
  </authors>
  <commentList>
    <comment ref="C3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6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6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<sst xmlns="http://schemas.openxmlformats.org/spreadsheetml/2006/main" count="421" uniqueCount="158">
  <si>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</si>
  <si>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</si>
  <si>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</si>
  <si>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</si>
  <si>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</si>
  <si>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</si>
  <si>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</si>
  <si>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</si>
  <si>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</si>
  <si>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</si>
  <si>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</si>
  <si>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</si>
  <si>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</si>
  <si>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</si>
  <si>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</si>
  <si>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</si>
  <si>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</si>
  <si>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</si>
  <si>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</si>
  <si>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</si>
  <si>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</si>
  <si>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</si>
  <si>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</si>
  <si>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</si>
  <si>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</si>
  <si>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</si>
  <si>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</si>
  <si>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</si>
  <si>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</si>
  <si>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</si>
  <si>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</si>
  <si>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</si>
  <si>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</si>
  <si>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</si>
  <si>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</si>
  <si>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</si>
  <si>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</si>
  <si>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</si>
  <si>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</si>
  <si>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</si>
  <si>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</si>
  <si>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</si>
  <si>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</si>
  <si>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</si>
  <si>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</si>
  <si>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</si>
  <si>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</si>
  <si>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</si>
  <si>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</si>
  <si>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</si>
  <si>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</si>
  <si>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</si>
  <si>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</si>
  <si>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</si>
  <si>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</si>
  <si>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</si>
  <si>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</si>
  <si>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</si>
  <si>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</si>
  <si>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</si>
  <si>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</si>
  <si>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</si>
  <si>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</si>
  <si>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</si>
  <si>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</si>
  <si>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</si>
  <si>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</si>
  <si>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</si>
  <si>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</si>
  <si>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</si>
  <si>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</si>
  <si>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</si>
  <si>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</si>
  <si>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</si>
  <si>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</si>
  <si>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</si>
  <si>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</si>
  <si>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</si>
  <si>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</si>
  <si>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</si>
  <si>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</si>
  <si>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</si>
  <si>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</si>
  <si>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</si>
  <si>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</si>
  <si>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</si>
  <si>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</si>
  <si>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</si>
  <si>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</si>
  <si>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</si>
  <si>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</si>
  <si>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</si>
  <si>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>Despesas Juridicas</t>
  </si>
  <si>
    <t>Roberto Pereira cavalcante</t>
  </si>
  <si>
    <t>FLM Serviços fiscais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</si>
  <si>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</si>
  <si>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</si>
  <si>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</si>
  <si>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</si>
  <si>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</si>
  <si>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</si>
  <si>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</si>
  <si>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</si>
  <si>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Oficina da Imagem</t>
  </si>
  <si>
    <t xml:space="preserve">Serviços de Assessoria Comunicação 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</si>
  <si>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</si>
  <si>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</si>
  <si>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</si>
  <si>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</si>
  <si>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>BRUNO AUGUSTO BRITO DE ALMEIDA</t>
  </si>
  <si>
    <t xml:space="preserve">Relacoes Institucionais 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</si>
  <si>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</si>
  <si>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</si>
  <si>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</si>
  <si>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</si>
  <si>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</si>
  <si>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</si>
  <si>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</si>
  <si>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</si>
  <si>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</si>
  <si>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</si>
  <si>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</si>
  <si>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</si>
  <si>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</si>
  <si>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</si>
  <si>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</si>
  <si>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</si>
  <si>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Convex Locaçoes</t>
  </si>
  <si>
    <t>locação desktop SP mensalidade</t>
  </si>
  <si>
    <t>Luciana Gatto</t>
  </si>
  <si>
    <t xml:space="preserve">Serviços de Consultoria Juridica </t>
  </si>
  <si>
    <t>Telefonia Salvador SSTI</t>
  </si>
  <si>
    <t xml:space="preserve">VALOR CONTRATO DE GESTÃO </t>
  </si>
  <si>
    <t>CUSTOS PARA RATEIO CORPORATIVO -JULHO 2024</t>
  </si>
  <si>
    <t>f</t>
  </si>
  <si>
    <t>VIA ORIGINAL CONSULTORIA LTDA</t>
  </si>
  <si>
    <t xml:space="preserve"> Assessoria de Comunicação </t>
  </si>
  <si>
    <t>NISSI ASSESSORIA DE NEGÓCIOS LTDA.</t>
  </si>
  <si>
    <t xml:space="preserve">Relaçoes Institucionais </t>
  </si>
  <si>
    <t>LOCAÇÃO DE EQUIPAMENTOS – NOTEBOOKS/TVS</t>
  </si>
  <si>
    <t>Capital Humano</t>
  </si>
  <si>
    <t>Serv. Esp. Pessoa Jurídica RH/DP</t>
  </si>
  <si>
    <t>VANESSA OLIVEIRA SENA</t>
  </si>
  <si>
    <t xml:space="preserve">Elaboração de Material Tecnico </t>
  </si>
  <si>
    <t>Coelba - sala nova - Coronel almerindo 3</t>
  </si>
  <si>
    <t>Clipping Service</t>
  </si>
  <si>
    <t>Assessoria Comunicação</t>
  </si>
  <si>
    <t>WALTER ANDRADE NETO 01787085503</t>
  </si>
  <si>
    <t>PRESTAÇÃO DE SERVIÇO DE CONSULTORIA DE GESTÃO ERP SOULMV</t>
  </si>
  <si>
    <t>Brandao tourinho</t>
  </si>
  <si>
    <t>Serv Juridicos Sede Trabalhistas e Civel</t>
  </si>
  <si>
    <t>CUSTOS PARA RATEIO CORPORATIVO -NOVEMBRO 2024</t>
  </si>
  <si>
    <t>071</t>
  </si>
  <si>
    <t>71</t>
  </si>
  <si>
    <t>810</t>
  </si>
  <si>
    <t>3-12.</t>
  </si>
  <si>
    <t>Sotware oracle  - 3948</t>
  </si>
  <si>
    <t>Diagnostico Tributário parc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</si>
</sst>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/>
        <bgColor rgb="FF00B0F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Border="1" applyAlignment="1">
      <alignment horizontal="center"/>
    </xf>
    <xf numFmtId="166" fontId="13" fillId="6" borderId="0" xfId="0" quotePrefix="1" applyNumberFormat="1" applyFont="1" applyFill="1" applyBorder="1" applyAlignment="1">
      <alignment horizontal="center"/>
    </xf>
    <xf numFmtId="166" fontId="13" fillId="1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8" borderId="0" xfId="0" applyFont="1" applyFill="1" applyBorder="1" applyAlignment="1"/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3" t="s">
        <v>45</v>
      </c>
      <c r="C26" s="93"/>
      <c r="D26" s="93"/>
      <c r="E26" s="93"/>
      <c r="G26" s="56"/>
    </row>
    <row r="27" spans="2:7">
      <c r="B27" s="92"/>
      <c r="C27" s="92"/>
      <c r="D27" s="92"/>
      <c r="E27" s="92"/>
    </row>
    <row r="28" spans="2:7">
      <c r="B28" s="92" t="s">
        <v>67</v>
      </c>
      <c r="C28" s="92"/>
      <c r="D28" s="92"/>
      <c r="E28" s="92"/>
    </row>
    <row r="29" spans="2:7">
      <c r="B29" s="92" t="s">
        <v>66</v>
      </c>
      <c r="C29" s="92"/>
      <c r="D29" s="92"/>
      <c r="E29" s="92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 xr:uid="{00000000-0004-0000-0000-000000000000}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3" t="s">
        <v>45</v>
      </c>
      <c r="C27" s="93"/>
      <c r="D27" s="93"/>
      <c r="E27" s="93"/>
      <c r="G27" s="56"/>
    </row>
    <row r="28" spans="2:7">
      <c r="B28" s="92"/>
      <c r="C28" s="92"/>
      <c r="D28" s="92"/>
      <c r="E28" s="92"/>
    </row>
    <row r="29" spans="2:7">
      <c r="B29" s="92" t="s">
        <v>74</v>
      </c>
      <c r="C29" s="92"/>
      <c r="D29" s="92"/>
      <c r="E29" s="92"/>
    </row>
    <row r="30" spans="2:7">
      <c r="B30" s="92" t="s">
        <v>66</v>
      </c>
      <c r="C30" s="92"/>
      <c r="D30" s="92"/>
      <c r="E30" s="92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 xr:uid="{00000000-0004-0000-0100-000000000000}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80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32"/>
  <sheetViews>
    <sheetView showGridLines="0" tabSelected="1" topLeftCell="A19" zoomScale="130" zoomScaleNormal="130" zoomScalePageLayoutView="150" workbookViewId="0">
      <selection activeCell="C15" sqref="C15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151</v>
      </c>
      <c r="C2" s="10"/>
      <c r="D2" s="5"/>
      <c r="E2" s="7"/>
    </row>
    <row r="3" spans="2:5" ht="18.75">
      <c r="B3" t="s">
        <v>2</v>
      </c>
      <c r="C3" s="83">
        <v>499271.95</v>
      </c>
      <c r="E3" s="7"/>
    </row>
    <row r="4" spans="2:5" ht="18.75">
      <c r="B4" t="s">
        <v>44</v>
      </c>
      <c r="C4" s="1">
        <f>C3*71.96%</f>
        <v>359276.09521999996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858548.04521999997</v>
      </c>
      <c r="E6" s="7"/>
    </row>
    <row r="7" spans="2:5">
      <c r="B7" s="2"/>
      <c r="C7" s="3"/>
    </row>
    <row r="8" spans="2:5" s="4" customFormat="1" ht="18.75">
      <c r="B8" s="9" t="s">
        <v>151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7" t="s">
        <v>96</v>
      </c>
      <c r="C10" s="78">
        <f>'Serv prestados '!E29</f>
        <v>6717.28</v>
      </c>
    </row>
    <row r="11" spans="2:5">
      <c r="B11" t="s">
        <v>51</v>
      </c>
      <c r="C11" s="36">
        <f>SUM(C12:C12)</f>
        <v>716.12</v>
      </c>
      <c r="D11" s="43"/>
    </row>
    <row r="12" spans="2:5" outlineLevel="1">
      <c r="B12" s="77" t="s">
        <v>97</v>
      </c>
      <c r="C12" s="78">
        <f>'Serv prestados '!E26+'Serv prestados '!E27+'Serv prestados '!E28</f>
        <v>716.12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7" t="s">
        <v>98</v>
      </c>
      <c r="C14" s="78">
        <f>'Serv prestados '!E30</f>
        <v>20140</v>
      </c>
    </row>
    <row r="15" spans="2:5">
      <c r="B15" t="s">
        <v>13</v>
      </c>
      <c r="C15" s="36">
        <f>SUM(C16)</f>
        <v>2707.25</v>
      </c>
    </row>
    <row r="16" spans="2:5" outlineLevel="1">
      <c r="B16" s="77" t="s">
        <v>99</v>
      </c>
      <c r="C16" s="78">
        <f>'Serv prestados '!E31</f>
        <v>2707.25</v>
      </c>
    </row>
    <row r="17" spans="2:7">
      <c r="B17" s="44" t="s">
        <v>102</v>
      </c>
      <c r="C17" s="76">
        <f>'Serv prestados '!E23</f>
        <v>565812.70500000007</v>
      </c>
      <c r="E17" s="36"/>
    </row>
    <row r="18" spans="2:7" outlineLevel="1">
      <c r="B18" s="77" t="s">
        <v>100</v>
      </c>
      <c r="C18" s="78">
        <f>C17</f>
        <v>565812.70500000007</v>
      </c>
      <c r="E18" s="36"/>
    </row>
    <row r="19" spans="2:7">
      <c r="B19" s="2" t="s">
        <v>3</v>
      </c>
      <c r="C19" s="3">
        <f>C9+C11+C13+C15+C17</f>
        <v>596093.3550000001</v>
      </c>
    </row>
    <row r="20" spans="2:7">
      <c r="B20" s="2" t="s">
        <v>43</v>
      </c>
      <c r="C20" s="1">
        <f>C6+C19</f>
        <v>1454641.4002200002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518</v>
      </c>
      <c r="D22" s="60">
        <f>C22/($C$22+$C$23+$C$26+$C$24+$C$25+$C$27+$C$28)</f>
        <v>0.16549520766773163</v>
      </c>
      <c r="E22" s="66">
        <f>(C6+C19)*D22</f>
        <v>240736.18061148885</v>
      </c>
    </row>
    <row r="23" spans="2:7">
      <c r="B23" s="59" t="s">
        <v>65</v>
      </c>
      <c r="C23" s="42">
        <v>113</v>
      </c>
      <c r="D23" s="60">
        <f t="shared" ref="D23:D28" si="0">C23/($C$22+$C$23+$C$26+$C$24+$C$25+$C$27+$C$28)</f>
        <v>3.6102236421725241E-2</v>
      </c>
      <c r="E23" s="66">
        <f>(C6+C19)*D23</f>
        <v>52515.807739571894</v>
      </c>
    </row>
    <row r="24" spans="2:7">
      <c r="B24" s="62" t="s">
        <v>72</v>
      </c>
      <c r="C24" s="55">
        <v>699</v>
      </c>
      <c r="D24" s="60">
        <f t="shared" si="0"/>
        <v>0.22332268370607028</v>
      </c>
      <c r="E24" s="61">
        <f>(C6+C19)*D24</f>
        <v>324854.42132708628</v>
      </c>
    </row>
    <row r="25" spans="2:7">
      <c r="B25" s="62" t="s">
        <v>77</v>
      </c>
      <c r="C25" s="55">
        <v>134</v>
      </c>
      <c r="D25" s="60">
        <f t="shared" si="0"/>
        <v>4.2811501597444089E-2</v>
      </c>
      <c r="E25" s="61">
        <f>(C6+C19)*D25</f>
        <v>62275.382629226842</v>
      </c>
    </row>
    <row r="26" spans="2:7">
      <c r="B26" s="51" t="s">
        <v>71</v>
      </c>
      <c r="C26" s="55">
        <v>692</v>
      </c>
      <c r="D26" s="60">
        <f t="shared" si="0"/>
        <v>0.22108626198083067</v>
      </c>
      <c r="E26" s="61">
        <f>(C6+C19)*D26</f>
        <v>321601.22969720134</v>
      </c>
    </row>
    <row r="27" spans="2:7">
      <c r="B27" s="62" t="s">
        <v>82</v>
      </c>
      <c r="C27" s="55">
        <v>850</v>
      </c>
      <c r="D27" s="60">
        <f t="shared" si="0"/>
        <v>0.27156549520766771</v>
      </c>
      <c r="E27" s="61">
        <f>(C6+C19)*D27</f>
        <v>395030.41220031952</v>
      </c>
    </row>
    <row r="28" spans="2:7">
      <c r="B28" s="62" t="s">
        <v>83</v>
      </c>
      <c r="C28" s="55">
        <v>124</v>
      </c>
      <c r="D28" s="60">
        <f t="shared" si="0"/>
        <v>3.9616613418530351E-2</v>
      </c>
      <c r="E28" s="61">
        <f>(C6+C19)*D28</f>
        <v>57627.966015105441</v>
      </c>
      <c r="G28" s="2"/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124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37"/>
  <sheetViews>
    <sheetView topLeftCell="A16" workbookViewId="0">
      <selection activeCell="A26" sqref="A26:F31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1.1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70" t="s">
        <v>140</v>
      </c>
      <c r="B3" s="79">
        <v>788</v>
      </c>
      <c r="C3" s="70" t="s">
        <v>141</v>
      </c>
      <c r="D3" s="69" t="s">
        <v>113</v>
      </c>
      <c r="E3" s="80">
        <v>1947.8</v>
      </c>
      <c r="F3" s="71">
        <v>45597</v>
      </c>
      <c r="G3" s="71"/>
    </row>
    <row r="4" spans="1:7">
      <c r="A4" s="69" t="s">
        <v>137</v>
      </c>
      <c r="B4" s="74">
        <v>51</v>
      </c>
      <c r="C4" s="69" t="s">
        <v>138</v>
      </c>
      <c r="D4" s="70" t="s">
        <v>90</v>
      </c>
      <c r="E4" s="80">
        <v>20000</v>
      </c>
      <c r="F4" s="71">
        <v>45597</v>
      </c>
      <c r="G4" s="71"/>
    </row>
    <row r="5" spans="1:7">
      <c r="A5" s="69" t="s">
        <v>135</v>
      </c>
      <c r="B5" s="74">
        <v>43</v>
      </c>
      <c r="C5" s="69" t="s">
        <v>136</v>
      </c>
      <c r="D5" s="70" t="s">
        <v>90</v>
      </c>
      <c r="E5" s="80">
        <v>17500</v>
      </c>
      <c r="F5" s="71">
        <v>45597</v>
      </c>
      <c r="G5" s="71"/>
    </row>
    <row r="6" spans="1:7">
      <c r="A6" s="69" t="s">
        <v>111</v>
      </c>
      <c r="B6" s="79">
        <v>540</v>
      </c>
      <c r="C6" s="70" t="s">
        <v>112</v>
      </c>
      <c r="D6" s="69" t="s">
        <v>113</v>
      </c>
      <c r="E6" s="80">
        <v>36395.03</v>
      </c>
      <c r="F6" s="71">
        <v>45600</v>
      </c>
      <c r="G6" s="71"/>
    </row>
    <row r="7" spans="1:7">
      <c r="A7" s="69" t="s">
        <v>109</v>
      </c>
      <c r="B7" s="79">
        <v>8</v>
      </c>
      <c r="C7" s="70" t="s">
        <v>110</v>
      </c>
      <c r="D7" s="69" t="s">
        <v>90</v>
      </c>
      <c r="E7" s="80">
        <v>17000</v>
      </c>
      <c r="F7" s="71">
        <v>45601</v>
      </c>
      <c r="G7" s="71"/>
    </row>
    <row r="8" spans="1:7">
      <c r="A8" s="69" t="s">
        <v>91</v>
      </c>
      <c r="B8" s="73">
        <v>137</v>
      </c>
      <c r="C8" s="69" t="s">
        <v>95</v>
      </c>
      <c r="D8" s="69" t="s">
        <v>90</v>
      </c>
      <c r="E8" s="80">
        <v>15104.5</v>
      </c>
      <c r="F8" s="71">
        <v>45601</v>
      </c>
      <c r="G8" s="71"/>
    </row>
    <row r="9" spans="1:7">
      <c r="A9" s="69" t="s">
        <v>129</v>
      </c>
      <c r="B9" s="72" t="s">
        <v>152</v>
      </c>
      <c r="C9" s="70" t="s">
        <v>130</v>
      </c>
      <c r="D9" s="69" t="s">
        <v>90</v>
      </c>
      <c r="E9" s="80">
        <v>19708.5</v>
      </c>
      <c r="F9" s="71">
        <v>45601</v>
      </c>
      <c r="G9" s="71"/>
    </row>
    <row r="10" spans="1:7">
      <c r="A10" s="69" t="s">
        <v>103</v>
      </c>
      <c r="B10" s="75">
        <v>202423</v>
      </c>
      <c r="C10" s="69" t="s">
        <v>104</v>
      </c>
      <c r="D10" s="69" t="s">
        <v>90</v>
      </c>
      <c r="E10" s="80">
        <v>11000</v>
      </c>
      <c r="F10" s="71">
        <v>45601</v>
      </c>
      <c r="G10" s="71"/>
    </row>
    <row r="11" spans="1:7">
      <c r="A11" s="70" t="s">
        <v>142</v>
      </c>
      <c r="B11" s="79">
        <v>5</v>
      </c>
      <c r="C11" s="69" t="s">
        <v>143</v>
      </c>
      <c r="D11" s="70" t="s">
        <v>90</v>
      </c>
      <c r="E11" s="80">
        <v>9000</v>
      </c>
      <c r="F11" s="71">
        <v>45601</v>
      </c>
      <c r="G11" s="71"/>
    </row>
    <row r="12" spans="1:7">
      <c r="A12" s="70" t="s">
        <v>106</v>
      </c>
      <c r="B12" s="72" t="s">
        <v>153</v>
      </c>
      <c r="C12" s="70" t="s">
        <v>107</v>
      </c>
      <c r="D12" s="70" t="s">
        <v>90</v>
      </c>
      <c r="E12" s="80">
        <v>22459.08</v>
      </c>
      <c r="F12" s="71">
        <v>45602</v>
      </c>
      <c r="G12" s="71"/>
    </row>
    <row r="13" spans="1:7">
      <c r="A13" s="69" t="s">
        <v>125</v>
      </c>
      <c r="B13" s="72" t="s">
        <v>154</v>
      </c>
      <c r="C13" s="69" t="s">
        <v>105</v>
      </c>
      <c r="D13" s="70" t="s">
        <v>90</v>
      </c>
      <c r="E13" s="80">
        <v>26500</v>
      </c>
      <c r="F13" s="71">
        <v>45603</v>
      </c>
      <c r="G13" s="71"/>
    </row>
    <row r="14" spans="1:7">
      <c r="A14" s="69" t="s">
        <v>145</v>
      </c>
      <c r="B14" s="74">
        <v>18259</v>
      </c>
      <c r="C14" s="69" t="s">
        <v>146</v>
      </c>
      <c r="D14" s="69" t="s">
        <v>90</v>
      </c>
      <c r="E14" s="80">
        <v>3378.6</v>
      </c>
      <c r="F14" s="71">
        <v>45603</v>
      </c>
      <c r="G14" s="71"/>
    </row>
    <row r="15" spans="1:7">
      <c r="A15" s="69" t="s">
        <v>101</v>
      </c>
      <c r="B15" s="74" t="s">
        <v>155</v>
      </c>
      <c r="C15" s="69" t="s">
        <v>156</v>
      </c>
      <c r="D15" s="69" t="s">
        <v>90</v>
      </c>
      <c r="E15" s="80">
        <v>9598.98</v>
      </c>
      <c r="F15" s="71">
        <v>45603</v>
      </c>
      <c r="G15" s="71"/>
    </row>
    <row r="16" spans="1:7">
      <c r="A16" s="69" t="s">
        <v>147</v>
      </c>
      <c r="B16" s="73">
        <v>18</v>
      </c>
      <c r="C16" s="69" t="s">
        <v>148</v>
      </c>
      <c r="D16" s="69" t="s">
        <v>90</v>
      </c>
      <c r="E16" s="80">
        <v>8000</v>
      </c>
      <c r="F16" s="71">
        <v>45603</v>
      </c>
      <c r="G16" s="71"/>
    </row>
    <row r="17" spans="1:7">
      <c r="A17" s="69" t="s">
        <v>108</v>
      </c>
      <c r="B17" s="73">
        <v>8039</v>
      </c>
      <c r="C17" s="69" t="s">
        <v>139</v>
      </c>
      <c r="D17" s="69" t="s">
        <v>90</v>
      </c>
      <c r="E17" s="80">
        <v>17760</v>
      </c>
      <c r="F17" s="71">
        <v>45604</v>
      </c>
      <c r="G17" s="71"/>
    </row>
    <row r="18" spans="1:7">
      <c r="A18" s="69" t="s">
        <v>94</v>
      </c>
      <c r="B18" s="74">
        <v>1396</v>
      </c>
      <c r="C18" s="69" t="s">
        <v>157</v>
      </c>
      <c r="D18" s="70" t="s">
        <v>92</v>
      </c>
      <c r="E18" s="80">
        <v>133671.91</v>
      </c>
      <c r="F18" s="71">
        <v>45604</v>
      </c>
      <c r="G18" s="71"/>
    </row>
    <row r="19" spans="1:7">
      <c r="A19" s="69" t="s">
        <v>93</v>
      </c>
      <c r="B19" s="74">
        <v>213</v>
      </c>
      <c r="C19" s="69" t="s">
        <v>157</v>
      </c>
      <c r="D19" s="70" t="s">
        <v>92</v>
      </c>
      <c r="E19" s="80">
        <v>180862.14499999999</v>
      </c>
      <c r="F19" s="71">
        <v>45604</v>
      </c>
      <c r="G19" s="71"/>
    </row>
    <row r="20" spans="1:7">
      <c r="A20" s="70" t="s">
        <v>127</v>
      </c>
      <c r="B20" s="79">
        <v>49889</v>
      </c>
      <c r="C20" s="70" t="s">
        <v>128</v>
      </c>
      <c r="D20" s="70" t="s">
        <v>90</v>
      </c>
      <c r="E20" s="80">
        <v>2932.5</v>
      </c>
      <c r="F20" s="71">
        <v>45607</v>
      </c>
      <c r="G20" s="71"/>
    </row>
    <row r="21" spans="1:7">
      <c r="A21" s="69" t="s">
        <v>122</v>
      </c>
      <c r="B21" s="74">
        <v>63250</v>
      </c>
      <c r="C21" s="69" t="s">
        <v>123</v>
      </c>
      <c r="D21" s="69" t="s">
        <v>90</v>
      </c>
      <c r="E21" s="80">
        <v>4265.6099999999997</v>
      </c>
      <c r="F21" s="71">
        <v>45608</v>
      </c>
      <c r="G21" s="71"/>
    </row>
    <row r="22" spans="1:7">
      <c r="A22" s="69" t="s">
        <v>149</v>
      </c>
      <c r="B22" s="74">
        <v>9772</v>
      </c>
      <c r="C22" s="69" t="s">
        <v>150</v>
      </c>
      <c r="D22" s="70" t="s">
        <v>92</v>
      </c>
      <c r="E22" s="91">
        <v>8728.0499999999993</v>
      </c>
      <c r="F22" s="71">
        <v>45614</v>
      </c>
      <c r="G22" s="71"/>
    </row>
    <row r="23" spans="1:7" ht="16.5">
      <c r="A23" s="94" t="s">
        <v>120</v>
      </c>
      <c r="B23" s="94"/>
      <c r="C23" s="94"/>
      <c r="D23" s="94"/>
      <c r="E23" s="82">
        <f>SUM(E3:E22)</f>
        <v>565812.70500000007</v>
      </c>
      <c r="F23" s="81" t="s">
        <v>121</v>
      </c>
    </row>
    <row r="25" spans="1:7" ht="16.5">
      <c r="A25" s="67" t="s">
        <v>84</v>
      </c>
      <c r="B25" s="67" t="s">
        <v>85</v>
      </c>
      <c r="C25" s="67" t="s">
        <v>86</v>
      </c>
      <c r="D25" s="67" t="s">
        <v>87</v>
      </c>
      <c r="E25" s="68" t="s">
        <v>88</v>
      </c>
      <c r="F25" s="68" t="s">
        <v>89</v>
      </c>
    </row>
    <row r="26" spans="1:7">
      <c r="A26" s="69" t="s">
        <v>114</v>
      </c>
      <c r="B26" s="73">
        <v>7049509485</v>
      </c>
      <c r="C26" s="69" t="s">
        <v>115</v>
      </c>
      <c r="D26" s="69" t="s">
        <v>90</v>
      </c>
      <c r="E26" s="80">
        <v>247.13</v>
      </c>
      <c r="F26" s="71">
        <v>45601</v>
      </c>
    </row>
    <row r="27" spans="1:7">
      <c r="A27" s="69" t="s">
        <v>114</v>
      </c>
      <c r="B27" s="73">
        <v>7049469491</v>
      </c>
      <c r="C27" s="69" t="s">
        <v>115</v>
      </c>
      <c r="D27" s="69" t="s">
        <v>90</v>
      </c>
      <c r="E27" s="80">
        <v>259.94</v>
      </c>
      <c r="F27" s="71">
        <v>45601</v>
      </c>
    </row>
    <row r="28" spans="1:7">
      <c r="A28" s="70" t="s">
        <v>144</v>
      </c>
      <c r="B28" s="73">
        <v>7049469491</v>
      </c>
      <c r="C28" s="69" t="s">
        <v>115</v>
      </c>
      <c r="D28" s="70" t="s">
        <v>90</v>
      </c>
      <c r="E28" s="90">
        <v>209.05</v>
      </c>
      <c r="F28" s="71">
        <v>45601</v>
      </c>
    </row>
    <row r="29" spans="1:7">
      <c r="A29" s="69" t="s">
        <v>116</v>
      </c>
      <c r="B29" s="74">
        <v>3052024</v>
      </c>
      <c r="C29" s="69" t="s">
        <v>117</v>
      </c>
      <c r="D29" s="69" t="s">
        <v>90</v>
      </c>
      <c r="E29" s="80">
        <v>6717.28</v>
      </c>
      <c r="F29" s="71">
        <v>45601</v>
      </c>
    </row>
    <row r="30" spans="1:7">
      <c r="A30" s="69" t="s">
        <v>126</v>
      </c>
      <c r="B30" s="79">
        <v>1795</v>
      </c>
      <c r="C30" s="69" t="s">
        <v>131</v>
      </c>
      <c r="D30" s="69" t="s">
        <v>90</v>
      </c>
      <c r="E30" s="80">
        <v>20140</v>
      </c>
      <c r="F30" s="71">
        <v>45603</v>
      </c>
    </row>
    <row r="31" spans="1:7">
      <c r="A31" s="69" t="s">
        <v>118</v>
      </c>
      <c r="B31" s="79">
        <v>39109196</v>
      </c>
      <c r="C31" s="70" t="s">
        <v>119</v>
      </c>
      <c r="D31" s="69" t="s">
        <v>90</v>
      </c>
      <c r="E31" s="89">
        <v>2707.25</v>
      </c>
      <c r="F31" s="71">
        <v>45608</v>
      </c>
    </row>
    <row r="32" spans="1:7" ht="16.5">
      <c r="A32" s="94" t="s">
        <v>120</v>
      </c>
      <c r="B32" s="94"/>
      <c r="C32" s="94"/>
      <c r="D32" s="94"/>
      <c r="E32" s="82">
        <f>SUM(E26:E31)</f>
        <v>30280.65</v>
      </c>
      <c r="F32" s="81" t="s">
        <v>121</v>
      </c>
    </row>
    <row r="34" spans="1:6">
      <c r="A34" s="92" t="s">
        <v>45</v>
      </c>
      <c r="B34" s="92"/>
      <c r="C34" s="92"/>
      <c r="D34" s="92"/>
      <c r="E34" s="92"/>
      <c r="F34" s="92"/>
    </row>
    <row r="36" spans="1:6">
      <c r="A36" s="92" t="s">
        <v>79</v>
      </c>
      <c r="B36" s="92"/>
      <c r="C36" s="92"/>
      <c r="D36" s="92"/>
      <c r="E36" s="92"/>
      <c r="F36" s="92"/>
    </row>
    <row r="37" spans="1:6">
      <c r="A37" s="95" t="s">
        <v>124</v>
      </c>
      <c r="B37" s="95"/>
      <c r="C37" s="95"/>
      <c r="D37" s="95"/>
      <c r="E37" s="95"/>
      <c r="F37" s="95"/>
    </row>
  </sheetData>
  <mergeCells count="5">
    <mergeCell ref="A23:D23"/>
    <mergeCell ref="A34:F34"/>
    <mergeCell ref="A36:F36"/>
    <mergeCell ref="A37:F37"/>
    <mergeCell ref="A32:D32"/>
  </mergeCells>
  <pageMargins left="0.511811024" right="0.511811024" top="0.78740157499999996" bottom="0.78740157499999996" header="0.31496062000000002" footer="0.31496062000000002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CDBB-8414-474D-B849-C4CE0C2DFB1F}">
  <dimension ref="A1:F22"/>
  <sheetViews>
    <sheetView topLeftCell="A5" workbookViewId="0">
      <selection activeCell="A2" sqref="A2:F21"/>
    </sheetView>
  </sheetViews>
  <sheetFormatPr defaultRowHeight="15.75"/>
  <cols>
    <col min="1" max="1" width="40" bestFit="1" customWidth="1"/>
    <col min="2" max="2" width="5" bestFit="1" customWidth="1"/>
    <col min="3" max="3" width="52.375" bestFit="1" customWidth="1"/>
    <col min="4" max="4" width="18.625" bestFit="1" customWidth="1"/>
    <col min="5" max="5" width="11.125" bestFit="1" customWidth="1"/>
    <col min="6" max="6" width="12.25" bestFit="1" customWidth="1"/>
  </cols>
  <sheetData>
    <row r="1" spans="1:6" ht="16.5">
      <c r="A1" s="67" t="s">
        <v>84</v>
      </c>
      <c r="B1" s="67" t="s">
        <v>85</v>
      </c>
      <c r="C1" s="67" t="s">
        <v>86</v>
      </c>
      <c r="D1" s="67" t="s">
        <v>87</v>
      </c>
      <c r="E1" s="68" t="s">
        <v>88</v>
      </c>
      <c r="F1" s="68" t="s">
        <v>89</v>
      </c>
    </row>
    <row r="2" spans="1:6">
      <c r="A2" s="70" t="s">
        <v>140</v>
      </c>
      <c r="B2" s="79">
        <v>788</v>
      </c>
      <c r="C2" s="70" t="s">
        <v>141</v>
      </c>
      <c r="D2" s="69" t="s">
        <v>113</v>
      </c>
      <c r="E2" s="80">
        <v>1947.8</v>
      </c>
      <c r="F2" s="71">
        <v>45597</v>
      </c>
    </row>
    <row r="3" spans="1:6">
      <c r="A3" s="69" t="s">
        <v>137</v>
      </c>
      <c r="B3" s="74">
        <v>51</v>
      </c>
      <c r="C3" s="69" t="s">
        <v>138</v>
      </c>
      <c r="D3" s="70" t="s">
        <v>90</v>
      </c>
      <c r="E3" s="80">
        <v>20000</v>
      </c>
      <c r="F3" s="71">
        <v>45597</v>
      </c>
    </row>
    <row r="4" spans="1:6">
      <c r="A4" s="69" t="s">
        <v>135</v>
      </c>
      <c r="B4" s="74">
        <v>43</v>
      </c>
      <c r="C4" s="69" t="s">
        <v>136</v>
      </c>
      <c r="D4" s="70" t="s">
        <v>90</v>
      </c>
      <c r="E4" s="80">
        <v>17500</v>
      </c>
      <c r="F4" s="71">
        <v>45597</v>
      </c>
    </row>
    <row r="5" spans="1:6">
      <c r="A5" s="69" t="s">
        <v>111</v>
      </c>
      <c r="B5" s="79">
        <v>540</v>
      </c>
      <c r="C5" s="70" t="s">
        <v>112</v>
      </c>
      <c r="D5" s="69" t="s">
        <v>113</v>
      </c>
      <c r="E5" s="80">
        <v>36395.03</v>
      </c>
      <c r="F5" s="71">
        <v>45600</v>
      </c>
    </row>
    <row r="6" spans="1:6">
      <c r="A6" s="69" t="s">
        <v>109</v>
      </c>
      <c r="B6" s="79">
        <v>8</v>
      </c>
      <c r="C6" s="70" t="s">
        <v>110</v>
      </c>
      <c r="D6" s="69" t="s">
        <v>90</v>
      </c>
      <c r="E6" s="80">
        <v>17000</v>
      </c>
      <c r="F6" s="71">
        <v>45601</v>
      </c>
    </row>
    <row r="7" spans="1:6">
      <c r="A7" s="69" t="s">
        <v>91</v>
      </c>
      <c r="B7" s="73">
        <v>137</v>
      </c>
      <c r="C7" s="69" t="s">
        <v>95</v>
      </c>
      <c r="D7" s="69" t="s">
        <v>90</v>
      </c>
      <c r="E7" s="80">
        <v>15104.5</v>
      </c>
      <c r="F7" s="71">
        <v>45601</v>
      </c>
    </row>
    <row r="8" spans="1:6">
      <c r="A8" s="69" t="s">
        <v>129</v>
      </c>
      <c r="B8" s="72" t="s">
        <v>152</v>
      </c>
      <c r="C8" s="70" t="s">
        <v>130</v>
      </c>
      <c r="D8" s="69" t="s">
        <v>90</v>
      </c>
      <c r="E8" s="80">
        <v>19708.5</v>
      </c>
      <c r="F8" s="71">
        <v>45601</v>
      </c>
    </row>
    <row r="9" spans="1:6">
      <c r="A9" s="69" t="s">
        <v>103</v>
      </c>
      <c r="B9" s="75">
        <v>202423</v>
      </c>
      <c r="C9" s="69" t="s">
        <v>104</v>
      </c>
      <c r="D9" s="69" t="s">
        <v>90</v>
      </c>
      <c r="E9" s="80">
        <v>11000</v>
      </c>
      <c r="F9" s="71">
        <v>45601</v>
      </c>
    </row>
    <row r="10" spans="1:6">
      <c r="A10" s="70" t="s">
        <v>142</v>
      </c>
      <c r="B10" s="79">
        <v>5</v>
      </c>
      <c r="C10" s="69" t="s">
        <v>143</v>
      </c>
      <c r="D10" s="70" t="s">
        <v>90</v>
      </c>
      <c r="E10" s="80">
        <v>9000</v>
      </c>
      <c r="F10" s="71">
        <v>45601</v>
      </c>
    </row>
    <row r="11" spans="1:6">
      <c r="A11" s="70" t="s">
        <v>106</v>
      </c>
      <c r="B11" s="72" t="s">
        <v>153</v>
      </c>
      <c r="C11" s="70" t="s">
        <v>107</v>
      </c>
      <c r="D11" s="70" t="s">
        <v>90</v>
      </c>
      <c r="E11" s="80">
        <v>22459.08</v>
      </c>
      <c r="F11" s="71">
        <v>45602</v>
      </c>
    </row>
    <row r="12" spans="1:6">
      <c r="A12" s="69" t="s">
        <v>125</v>
      </c>
      <c r="B12" s="72" t="s">
        <v>154</v>
      </c>
      <c r="C12" s="69" t="s">
        <v>105</v>
      </c>
      <c r="D12" s="70" t="s">
        <v>90</v>
      </c>
      <c r="E12" s="80">
        <v>26500</v>
      </c>
      <c r="F12" s="71">
        <v>45603</v>
      </c>
    </row>
    <row r="13" spans="1:6">
      <c r="A13" s="69" t="s">
        <v>145</v>
      </c>
      <c r="B13" s="74">
        <v>18259</v>
      </c>
      <c r="C13" s="69" t="s">
        <v>146</v>
      </c>
      <c r="D13" s="69" t="s">
        <v>90</v>
      </c>
      <c r="E13" s="80">
        <v>3378.6</v>
      </c>
      <c r="F13" s="71">
        <v>45603</v>
      </c>
    </row>
    <row r="14" spans="1:6">
      <c r="A14" s="69" t="s">
        <v>101</v>
      </c>
      <c r="B14" s="74" t="s">
        <v>155</v>
      </c>
      <c r="C14" s="69" t="s">
        <v>156</v>
      </c>
      <c r="D14" s="69" t="s">
        <v>90</v>
      </c>
      <c r="E14" s="80">
        <v>9598.98</v>
      </c>
      <c r="F14" s="71">
        <v>45603</v>
      </c>
    </row>
    <row r="15" spans="1:6">
      <c r="A15" s="69" t="s">
        <v>147</v>
      </c>
      <c r="B15" s="73">
        <v>18</v>
      </c>
      <c r="C15" s="69" t="s">
        <v>148</v>
      </c>
      <c r="D15" s="69" t="s">
        <v>90</v>
      </c>
      <c r="E15" s="80">
        <v>8000</v>
      </c>
      <c r="F15" s="71">
        <v>45603</v>
      </c>
    </row>
    <row r="16" spans="1:6">
      <c r="A16" s="69" t="s">
        <v>108</v>
      </c>
      <c r="B16" s="73">
        <v>8039</v>
      </c>
      <c r="C16" s="69" t="s">
        <v>139</v>
      </c>
      <c r="D16" s="69" t="s">
        <v>90</v>
      </c>
      <c r="E16" s="80">
        <v>17760</v>
      </c>
      <c r="F16" s="71">
        <v>45604</v>
      </c>
    </row>
    <row r="17" spans="1:6">
      <c r="A17" s="69" t="s">
        <v>94</v>
      </c>
      <c r="B17" s="74">
        <v>1396</v>
      </c>
      <c r="C17" s="69" t="s">
        <v>157</v>
      </c>
      <c r="D17" s="70" t="s">
        <v>92</v>
      </c>
      <c r="E17" s="80">
        <v>133671.91</v>
      </c>
      <c r="F17" s="71">
        <v>45604</v>
      </c>
    </row>
    <row r="18" spans="1:6">
      <c r="A18" s="69" t="s">
        <v>93</v>
      </c>
      <c r="B18" s="74">
        <v>213</v>
      </c>
      <c r="C18" s="69" t="s">
        <v>157</v>
      </c>
      <c r="D18" s="70" t="s">
        <v>92</v>
      </c>
      <c r="E18" s="80">
        <v>180862.14499999999</v>
      </c>
      <c r="F18" s="71">
        <v>45604</v>
      </c>
    </row>
    <row r="19" spans="1:6">
      <c r="A19" s="70" t="s">
        <v>127</v>
      </c>
      <c r="B19" s="79">
        <v>49889</v>
      </c>
      <c r="C19" s="70" t="s">
        <v>128</v>
      </c>
      <c r="D19" s="70" t="s">
        <v>90</v>
      </c>
      <c r="E19" s="80">
        <v>2932.5</v>
      </c>
      <c r="F19" s="71">
        <v>45607</v>
      </c>
    </row>
    <row r="20" spans="1:6">
      <c r="A20" s="69" t="s">
        <v>122</v>
      </c>
      <c r="B20" s="74">
        <v>63250</v>
      </c>
      <c r="C20" s="69" t="s">
        <v>123</v>
      </c>
      <c r="D20" s="69" t="s">
        <v>90</v>
      </c>
      <c r="E20" s="80">
        <v>4265.6099999999997</v>
      </c>
      <c r="F20" s="71">
        <v>45608</v>
      </c>
    </row>
    <row r="21" spans="1:6">
      <c r="A21" s="69" t="s">
        <v>149</v>
      </c>
      <c r="B21" s="74">
        <v>9772</v>
      </c>
      <c r="C21" s="69" t="s">
        <v>150</v>
      </c>
      <c r="D21" s="70" t="s">
        <v>92</v>
      </c>
      <c r="E21" s="91">
        <v>8728.0499999999993</v>
      </c>
      <c r="F21" s="71">
        <v>45614</v>
      </c>
    </row>
    <row r="22" spans="1:6" ht="16.5">
      <c r="A22" s="96" t="s">
        <v>120</v>
      </c>
      <c r="B22" s="96"/>
      <c r="C22" s="96"/>
      <c r="D22" s="96"/>
      <c r="E22" s="82">
        <f>SUM(E2:E21)</f>
        <v>565812.70500000007</v>
      </c>
      <c r="F22" s="71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topLeftCell="A16" zoomScaleNormal="100" workbookViewId="0">
      <selection activeCell="A5" sqref="A5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3" t="s">
        <v>41</v>
      </c>
      <c r="B1" s="93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0.36800000000000005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0.02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0.2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5.8000000000000003E-2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0.01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7.8052800000000006E-2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0.7195528000000001</v>
      </c>
    </row>
    <row r="30" spans="1:2">
      <c r="A30" s="35" t="s">
        <v>45</v>
      </c>
    </row>
    <row r="32" spans="1:2">
      <c r="A32" s="84" t="s">
        <v>79</v>
      </c>
    </row>
    <row r="33" spans="1:1">
      <c r="A33" s="84" t="s">
        <v>124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32"/>
  <sheetViews>
    <sheetView showGridLines="0" topLeftCell="A13" zoomScale="130" zoomScaleNormal="130" zoomScalePageLayoutView="150" workbookViewId="0">
      <selection activeCell="C15" sqref="C15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133</v>
      </c>
      <c r="C2" s="10"/>
      <c r="D2" s="5"/>
      <c r="E2" s="7"/>
    </row>
    <row r="3" spans="2:5" ht="18.75">
      <c r="B3" t="s">
        <v>2</v>
      </c>
      <c r="C3" s="83">
        <v>481635.08</v>
      </c>
      <c r="D3" s="6" t="s">
        <v>134</v>
      </c>
      <c r="E3" s="7"/>
    </row>
    <row r="4" spans="2:5" ht="18.75">
      <c r="B4" t="s">
        <v>44</v>
      </c>
      <c r="C4" s="1">
        <f>C3*71.96%</f>
        <v>346584.60356799996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828219.68356799998</v>
      </c>
      <c r="E6" s="7"/>
    </row>
    <row r="7" spans="2:5">
      <c r="B7" s="2"/>
      <c r="C7" s="3"/>
    </row>
    <row r="8" spans="2:5" s="4" customFormat="1" ht="18.75">
      <c r="B8" s="9" t="s">
        <v>133</v>
      </c>
      <c r="C8" s="10"/>
      <c r="D8" s="5"/>
      <c r="E8" s="7"/>
    </row>
    <row r="9" spans="2:5">
      <c r="B9" t="s">
        <v>63</v>
      </c>
      <c r="C9" s="36" t="e">
        <f>SUM(C10:C10)</f>
        <v>#REF!</v>
      </c>
    </row>
    <row r="10" spans="2:5" outlineLevel="1">
      <c r="B10" s="77" t="s">
        <v>96</v>
      </c>
      <c r="C10" s="78" t="e">
        <f>'Serv prestados '!#REF!</f>
        <v>#REF!</v>
      </c>
    </row>
    <row r="11" spans="2:5">
      <c r="B11" t="s">
        <v>51</v>
      </c>
      <c r="C11" s="36" t="e">
        <f>SUM(C12:C12)</f>
        <v>#REF!</v>
      </c>
      <c r="D11" s="43"/>
    </row>
    <row r="12" spans="2:5" outlineLevel="1">
      <c r="B12" s="77" t="s">
        <v>97</v>
      </c>
      <c r="C12" s="78" t="e">
        <f>'Serv prestados '!#REF!+'Serv prestados '!#REF!+'Serv prestados '!#REF!+'Serv prestados '!#REF!</f>
        <v>#REF!</v>
      </c>
      <c r="D12" s="43"/>
    </row>
    <row r="13" spans="2:5">
      <c r="B13" t="s">
        <v>11</v>
      </c>
      <c r="C13" s="36" t="e">
        <f>C14</f>
        <v>#REF!</v>
      </c>
    </row>
    <row r="14" spans="2:5" outlineLevel="1">
      <c r="B14" s="77" t="s">
        <v>98</v>
      </c>
      <c r="C14" s="78" t="e">
        <f>'Serv prestados '!#REF!</f>
        <v>#REF!</v>
      </c>
    </row>
    <row r="15" spans="2:5">
      <c r="B15" t="s">
        <v>13</v>
      </c>
      <c r="C15" s="36" t="e">
        <f>SUM(C16)</f>
        <v>#REF!</v>
      </c>
    </row>
    <row r="16" spans="2:5" outlineLevel="1">
      <c r="B16" s="77" t="s">
        <v>99</v>
      </c>
      <c r="C16" s="78" t="e">
        <f>'Serv prestados '!#REF!</f>
        <v>#REF!</v>
      </c>
    </row>
    <row r="17" spans="2:7">
      <c r="B17" s="44" t="s">
        <v>102</v>
      </c>
      <c r="C17" s="76" t="e">
        <f>'Serv prestados '!#REF!</f>
        <v>#REF!</v>
      </c>
      <c r="E17" s="36"/>
    </row>
    <row r="18" spans="2:7" outlineLevel="1">
      <c r="B18" s="77" t="s">
        <v>100</v>
      </c>
      <c r="C18" s="78" t="e">
        <f>C17</f>
        <v>#REF!</v>
      </c>
      <c r="E18" s="36"/>
    </row>
    <row r="19" spans="2:7">
      <c r="B19" s="2" t="s">
        <v>3</v>
      </c>
      <c r="C19" s="3" t="e">
        <f>C9+C11+C13+C15+C17</f>
        <v>#REF!</v>
      </c>
    </row>
    <row r="20" spans="2:7">
      <c r="B20" s="2" t="s">
        <v>43</v>
      </c>
      <c r="C20" s="1" t="e">
        <f>C6+C19</f>
        <v>#REF!</v>
      </c>
    </row>
    <row r="21" spans="2:7" ht="18.75">
      <c r="B21" s="88" t="s">
        <v>132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5">
        <v>9215643</v>
      </c>
      <c r="D22" s="60">
        <f>C22/($C$22+$C$23+$C$26+$C$24+$C$25+$C$27+$C$28)</f>
        <v>0.18837364190087569</v>
      </c>
      <c r="E22" s="66" t="e">
        <f>(C6+C19)*D22</f>
        <v>#REF!</v>
      </c>
      <c r="G22" s="87" t="e">
        <f>E22-'Rateio_RH - 2024 1'!E22</f>
        <v>#REF!</v>
      </c>
    </row>
    <row r="23" spans="2:7">
      <c r="B23" s="59" t="s">
        <v>65</v>
      </c>
      <c r="C23" s="85">
        <v>1879376</v>
      </c>
      <c r="D23" s="60">
        <f t="shared" ref="D23:D28" si="0">C23/($C$22+$C$23+$C$26+$C$24+$C$25+$C$27+$C$28)</f>
        <v>3.8415648438323853E-2</v>
      </c>
      <c r="E23" s="66" t="e">
        <f>(C6+C19)*D23</f>
        <v>#REF!</v>
      </c>
      <c r="G23" s="87" t="e">
        <f>E23-'Rateio_RH - 2024 1'!E23</f>
        <v>#REF!</v>
      </c>
    </row>
    <row r="24" spans="2:7">
      <c r="B24" s="62" t="s">
        <v>72</v>
      </c>
      <c r="C24" s="86">
        <v>10120512</v>
      </c>
      <c r="D24" s="60">
        <f t="shared" si="0"/>
        <v>0.20686974347221515</v>
      </c>
      <c r="E24" s="61" t="e">
        <f>(C6+C19)*D24</f>
        <v>#REF!</v>
      </c>
      <c r="G24" s="87" t="e">
        <f>E24-'Rateio_RH - 2024 1'!E24</f>
        <v>#REF!</v>
      </c>
    </row>
    <row r="25" spans="2:7">
      <c r="B25" s="62" t="s">
        <v>77</v>
      </c>
      <c r="C25" s="86">
        <v>1499472</v>
      </c>
      <c r="D25" s="60">
        <f t="shared" si="0"/>
        <v>3.0650167499803309E-2</v>
      </c>
      <c r="E25" s="61" t="e">
        <f>(C6+C19)*D25</f>
        <v>#REF!</v>
      </c>
      <c r="G25" s="87" t="e">
        <f>E25-'Rateio_RH - 2024 1'!E25</f>
        <v>#REF!</v>
      </c>
    </row>
    <row r="26" spans="2:7">
      <c r="B26" s="51" t="s">
        <v>71</v>
      </c>
      <c r="C26" s="86">
        <v>10187410</v>
      </c>
      <c r="D26" s="60">
        <f t="shared" si="0"/>
        <v>0.20823718141397188</v>
      </c>
      <c r="E26" s="61" t="e">
        <f>(C6+C19)*D26</f>
        <v>#REF!</v>
      </c>
      <c r="G26" s="87" t="e">
        <f>E26-'Rateio_RH - 2024 1'!E26</f>
        <v>#REF!</v>
      </c>
    </row>
    <row r="27" spans="2:7">
      <c r="B27" s="62" t="s">
        <v>82</v>
      </c>
      <c r="C27" s="86">
        <v>14600648</v>
      </c>
      <c r="D27" s="60">
        <f t="shared" si="0"/>
        <v>0.29844659107050231</v>
      </c>
      <c r="E27" s="61" t="e">
        <f>(C6+C19)*D27</f>
        <v>#REF!</v>
      </c>
      <c r="G27" s="87" t="e">
        <f>E27-'Rateio_RH - 2024 1'!E27</f>
        <v>#REF!</v>
      </c>
    </row>
    <row r="28" spans="2:7">
      <c r="B28" s="62" t="s">
        <v>83</v>
      </c>
      <c r="C28" s="86">
        <v>1419086</v>
      </c>
      <c r="D28" s="60">
        <f t="shared" si="0"/>
        <v>2.9007026204307836E-2</v>
      </c>
      <c r="E28" s="61" t="e">
        <f>(C6+C19)*D28</f>
        <v>#REF!</v>
      </c>
      <c r="G28" s="87" t="e">
        <f>E28-'Rateio_RH - 2024 1'!E28</f>
        <v>#REF!</v>
      </c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124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3" t="s">
        <v>45</v>
      </c>
      <c r="C27" s="93"/>
      <c r="D27" s="93"/>
      <c r="E27" s="93"/>
      <c r="G27" s="56"/>
    </row>
    <row r="28" spans="2:7">
      <c r="B28" s="92"/>
      <c r="C28" s="92"/>
      <c r="D28" s="92"/>
      <c r="E28" s="92"/>
    </row>
    <row r="29" spans="2:7">
      <c r="B29" s="92" t="s">
        <v>67</v>
      </c>
      <c r="C29" s="92"/>
      <c r="D29" s="92"/>
      <c r="E29" s="92"/>
    </row>
    <row r="30" spans="2:7">
      <c r="B30" s="92" t="s">
        <v>66</v>
      </c>
      <c r="C30" s="92"/>
      <c r="D30" s="92"/>
      <c r="E30" s="92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 xr:uid="{00000000-0004-0000-0700-000000000000}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2" t="s">
        <v>45</v>
      </c>
      <c r="C24" s="92"/>
      <c r="D24" s="92"/>
      <c r="E24" s="92"/>
    </row>
    <row r="25" spans="2:5">
      <c r="B25" s="92"/>
      <c r="C25" s="92"/>
      <c r="D25" s="92"/>
      <c r="E25" s="92"/>
    </row>
    <row r="26" spans="2:5">
      <c r="B26" s="92" t="s">
        <v>46</v>
      </c>
      <c r="C26" s="92"/>
      <c r="D26" s="92"/>
      <c r="E26" s="92"/>
    </row>
    <row r="27" spans="2:5">
      <c r="B27" s="92" t="s">
        <v>47</v>
      </c>
      <c r="C27" s="92"/>
      <c r="D27" s="92"/>
      <c r="E27" s="92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Rateio_RH</vt:lpstr>
      <vt:lpstr>Rateio_RH - 2018</vt:lpstr>
      <vt:lpstr>Rateio_RH - 2020 sem</vt:lpstr>
      <vt:lpstr>Rateio_RH - 2024 1</vt:lpstr>
      <vt:lpstr>Serv prestados </vt:lpstr>
      <vt:lpstr>Planilha1</vt:lpstr>
      <vt:lpstr>Estrutura</vt:lpstr>
      <vt:lpstr>Rateio_RH - 2024</vt:lpstr>
      <vt:lpstr>Rateio_RH RPA</vt:lpstr>
      <vt:lpstr>Plan1</vt:lpstr>
      <vt:lpstr>Rateio_RH (2)</vt:lpstr>
      <vt:lpstr>'Rateio_RH - 2024'!Area_de_impressao</vt:lpstr>
      <vt:lpstr>'Rateio_RH - 2024 1'!Area_de_impressao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Souza</cp:lastModifiedBy>
  <cp:lastPrinted>2024-08-29T17:41:05Z</cp:lastPrinted>
  <dcterms:created xsi:type="dcterms:W3CDTF">2013-11-27T14:40:30Z</dcterms:created>
  <dcterms:modified xsi:type="dcterms:W3CDTF">2025-03-31T18:41:46Z</dcterms:modified>
</cp:coreProperties>
</file>