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u Drive\ISG\Rateio\Rateio\Rateio 2025 HDT e CS e Unidades\2025\"/>
    </mc:Choice>
  </mc:AlternateContent>
  <xr:revisionPtr revIDLastSave="0" documentId="13_ncr:1_{C1CCE739-31AC-472E-AE64-1CCF4BCD51CA}" xr6:coauthVersionLast="36" xr6:coauthVersionMax="36" xr10:uidLastSave="{00000000-0000-0000-0000-000000000000}"/>
  <bookViews>
    <workbookView xWindow="0" yWindow="660" windowWidth="20730" windowHeight="11100" tabRatio="500" firstSheet="3" activeTab="3" xr2:uid="{00000000-000D-0000-FFFF-FFFF00000000}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4 1" sheetId="8" r:id="rId4"/>
    <sheet name="Serv prestados " sheetId="9" r:id="rId5"/>
    <sheet name="Estrutura" sheetId="2" r:id="rId6"/>
    <sheet name="Rateio_RH - 2024" sheetId="10" state="hidden" r:id="rId7"/>
    <sheet name="Rateio_RH RPA" sheetId="5" state="hidden" r:id="rId8"/>
    <sheet name="Plan1" sheetId="3" state="hidden" r:id="rId9"/>
    <sheet name="Rateio_RH (2)" sheetId="4" state="hidden" r:id="rId10"/>
  </sheets>
  <definedNames>
    <definedName name="_xlnm.Print_Area" localSheetId="6">'Rateio_RH - 2024'!$A$1:$E$32</definedName>
    <definedName name="_xlnm.Print_Area" localSheetId="3">'Rateio_RH - 2024 1'!$A$1:$E$32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8" l="1"/>
  <c r="E16" i="9" l="1"/>
  <c r="C6" i="8" l="1"/>
  <c r="C16" i="8" l="1"/>
  <c r="C14" i="8"/>
  <c r="C12" i="8"/>
  <c r="C10" i="8"/>
  <c r="C9" i="8" s="1"/>
  <c r="B4" i="2" l="1"/>
  <c r="E24" i="9" l="1"/>
  <c r="C11" i="8" l="1"/>
  <c r="C17" i="8" l="1"/>
  <c r="C10" i="10" l="1"/>
  <c r="C12" i="10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C16" i="10"/>
  <c r="C15" i="10" s="1"/>
  <c r="C14" i="10"/>
  <c r="C13" i="10" s="1"/>
  <c r="C11" i="10"/>
  <c r="C9" i="10"/>
  <c r="C4" i="10"/>
  <c r="C6" i="10" s="1"/>
  <c r="C17" i="10" l="1"/>
  <c r="C18" i="10" l="1"/>
  <c r="C19" i="10"/>
  <c r="E26" i="10" l="1"/>
  <c r="E23" i="10"/>
  <c r="C20" i="10"/>
  <c r="E24" i="10"/>
  <c r="E28" i="10"/>
  <c r="E25" i="10"/>
  <c r="E22" i="10"/>
  <c r="E27" i="10"/>
  <c r="C13" i="8" l="1"/>
  <c r="C18" i="8" l="1"/>
  <c r="C15" i="8" l="1"/>
  <c r="C19" i="8" l="1"/>
  <c r="C17" i="6" l="1"/>
  <c r="C14" i="6"/>
  <c r="C13" i="6"/>
  <c r="C12" i="6"/>
  <c r="C11" i="6"/>
  <c r="D27" i="6"/>
  <c r="D26" i="6"/>
  <c r="D25" i="6"/>
  <c r="D24" i="6"/>
  <c r="D23" i="6"/>
  <c r="D22" i="6"/>
  <c r="D21" i="6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25" i="2"/>
  <c r="C19" i="5" l="1"/>
  <c r="C18" i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  <author>Carlos Eduardo</author>
  </authors>
  <commentList>
    <comment ref="C3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6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6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 xr:uid="{00000000-0006-0000-07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9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9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<sst xmlns="http://schemas.openxmlformats.org/spreadsheetml/2006/main" count="326" uniqueCount="144">
  <si>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</si>
  <si>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</si>
  <si>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</si>
  <si>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</si>
  <si>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</si>
  <si>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</si>
  <si>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</si>
  <si>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</si>
  <si>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</si>
  <si>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</si>
  <si>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</si>
  <si>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</si>
  <si>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</si>
  <si>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</si>
  <si>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</si>
  <si>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</si>
  <si>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</si>
  <si>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</si>
  <si>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</si>
  <si>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</si>
  <si>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</si>
  <si>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</si>
  <si>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</si>
  <si>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</si>
  <si>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</si>
  <si>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</si>
  <si>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</si>
  <si>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</si>
  <si>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</si>
  <si>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</si>
  <si>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</si>
  <si>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</si>
  <si>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</si>
  <si>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</si>
  <si>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</si>
  <si>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</si>
  <si>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</si>
  <si>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</si>
  <si>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</si>
  <si>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</si>
  <si>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</si>
  <si>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</si>
  <si>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</si>
  <si>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</si>
  <si>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</si>
  <si>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</si>
  <si>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</si>
  <si>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</si>
  <si>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</si>
  <si>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</si>
  <si>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</si>
  <si>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</si>
  <si>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</si>
  <si>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</si>
  <si>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</si>
  <si>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</si>
  <si>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</si>
  <si>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</si>
  <si>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</si>
  <si>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</si>
  <si>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</si>
  <si>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</si>
  <si>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</si>
  <si>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</si>
  <si>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</si>
  <si>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</si>
  <si>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</si>
  <si>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</si>
  <si>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</si>
  <si>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</si>
  <si>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</si>
  <si>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</si>
  <si>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</si>
  <si>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</si>
  <si>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</si>
  <si>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</si>
  <si>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</si>
  <si>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</si>
  <si>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</si>
  <si>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</si>
  <si>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</si>
  <si>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</si>
  <si>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</si>
  <si>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</si>
  <si>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</si>
  <si>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</si>
  <si>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</si>
  <si>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</si>
  <si>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</si>
  <si>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</si>
  <si>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</si>
  <si>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</si>
  <si>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</si>
  <si>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</si>
  <si>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</si>
  <si>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</si>
  <si>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</si>
  <si>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</si>
  <si>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</si>
  <si>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</si>
  <si>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</si>
  <si>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</si>
  <si>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</si>
  <si>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</si>
  <si>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 xml:space="preserve">Lavoro Sano </t>
  </si>
  <si>
    <t>Segurança e Medician do Trabalho</t>
  </si>
  <si>
    <t>Despesas com Pessoal</t>
  </si>
  <si>
    <t>Coelba - sala nova - Coronel almerindo 1</t>
  </si>
  <si>
    <t xml:space="preserve">Energia Eletrica Salvador </t>
  </si>
  <si>
    <t>ISG - SEDE</t>
  </si>
  <si>
    <t>Aluguel Salvador sala - sala nova - Jose Ferreira</t>
  </si>
  <si>
    <t>Locaweb</t>
  </si>
  <si>
    <t>Provedor Caixa de Email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</si>
  <si>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</si>
  <si>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</si>
  <si>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</si>
  <si>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</si>
  <si>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</si>
  <si>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</si>
  <si>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</si>
  <si>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Luciana Gatto</t>
  </si>
  <si>
    <t xml:space="preserve">Serviços de Consultoria Juridica </t>
  </si>
  <si>
    <t>Telefonia Salvador SSTI</t>
  </si>
  <si>
    <t xml:space="preserve">VALOR CONTRATO DE GESTÃO </t>
  </si>
  <si>
    <t>CUSTOS PARA RATEIO CORPORATIVO -JULHO 2024</t>
  </si>
  <si>
    <t>f</t>
  </si>
  <si>
    <t>VIA ORIGINAL CONSULTORIA LTDA</t>
  </si>
  <si>
    <t xml:space="preserve"> Assessoria de Comunicação </t>
  </si>
  <si>
    <t>NISSI ASSESSORIA DE NEGÓCIOS LTDA.</t>
  </si>
  <si>
    <t xml:space="preserve">Relaçoes Institucionais </t>
  </si>
  <si>
    <t>LOCAÇÃO DE EQUIPAMENTOS – NOTEBOOKS/TVS</t>
  </si>
  <si>
    <t>Capital Humano</t>
  </si>
  <si>
    <t>Serv. Esp. Pessoa Jurídica RH/DP</t>
  </si>
  <si>
    <t>Clipping Service</t>
  </si>
  <si>
    <t>Assessoria Comunicação</t>
  </si>
  <si>
    <t>WALTER ANDRADE NETO 01787085503</t>
  </si>
  <si>
    <t>PRESTAÇÃO DE SERVIÇO DE CONSULTORIA DE GESTÃO ERP SOULMV</t>
  </si>
  <si>
    <t>CUSTOS PARA RATEIO CORPORATIVO -FEVEREIRO 2025</t>
  </si>
  <si>
    <t>074</t>
  </si>
  <si>
    <t>815</t>
  </si>
  <si>
    <t>77</t>
  </si>
  <si>
    <t>6-12.</t>
  </si>
  <si>
    <t>Sotware oracle  - 4353</t>
  </si>
  <si>
    <t>TAXA DE ENCARGOS SOCIAIS E TRABALHISTAS (37,05%)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</si>
</sst>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6" fontId="13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1" fontId="13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2" t="s">
        <v>45</v>
      </c>
      <c r="C26" s="92"/>
      <c r="D26" s="92"/>
      <c r="E26" s="92"/>
      <c r="G26" s="56"/>
    </row>
    <row r="27" spans="2:7">
      <c r="B27" s="91"/>
      <c r="C27" s="91"/>
      <c r="D27" s="91"/>
      <c r="E27" s="91"/>
    </row>
    <row r="28" spans="2:7">
      <c r="B28" s="91" t="s">
        <v>67</v>
      </c>
      <c r="C28" s="91"/>
      <c r="D28" s="91"/>
      <c r="E28" s="91"/>
    </row>
    <row r="29" spans="2:7">
      <c r="B29" s="91" t="s">
        <v>66</v>
      </c>
      <c r="C29" s="91"/>
      <c r="D29" s="91"/>
      <c r="E29" s="91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 xr:uid="{00000000-0004-0000-0000-000000000000}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1" t="s">
        <v>45</v>
      </c>
      <c r="C24" s="91"/>
      <c r="D24" s="91"/>
      <c r="E24" s="91"/>
    </row>
    <row r="25" spans="2:5">
      <c r="B25" s="91"/>
      <c r="C25" s="91"/>
      <c r="D25" s="91"/>
      <c r="E25" s="91"/>
    </row>
    <row r="26" spans="2:5">
      <c r="B26" s="91" t="s">
        <v>46</v>
      </c>
      <c r="C26" s="91"/>
      <c r="D26" s="91"/>
      <c r="E26" s="91"/>
    </row>
    <row r="27" spans="2:5">
      <c r="B27" s="91" t="s">
        <v>47</v>
      </c>
      <c r="C27" s="91"/>
      <c r="D27" s="91"/>
      <c r="E27" s="91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2" t="s">
        <v>45</v>
      </c>
      <c r="C27" s="92"/>
      <c r="D27" s="92"/>
      <c r="E27" s="92"/>
      <c r="G27" s="56"/>
    </row>
    <row r="28" spans="2:7">
      <c r="B28" s="91"/>
      <c r="C28" s="91"/>
      <c r="D28" s="91"/>
      <c r="E28" s="91"/>
    </row>
    <row r="29" spans="2:7">
      <c r="B29" s="91" t="s">
        <v>74</v>
      </c>
      <c r="C29" s="91"/>
      <c r="D29" s="91"/>
      <c r="E29" s="91"/>
    </row>
    <row r="30" spans="2:7">
      <c r="B30" s="91" t="s">
        <v>66</v>
      </c>
      <c r="C30" s="91"/>
      <c r="D30" s="91"/>
      <c r="E30" s="91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 xr:uid="{00000000-0004-0000-0100-000000000000}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80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32"/>
  <sheetViews>
    <sheetView showGridLines="0" tabSelected="1" topLeftCell="B1" zoomScale="130" zoomScaleNormal="130" zoomScalePageLayoutView="150" workbookViewId="0">
      <selection activeCell="E22" sqref="E22:E23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137</v>
      </c>
      <c r="C2" s="10"/>
      <c r="D2" s="5"/>
      <c r="E2" s="7"/>
    </row>
    <row r="3" spans="2:5" ht="18.75">
      <c r="B3" t="s">
        <v>2</v>
      </c>
      <c r="C3" s="82">
        <v>695736.5</v>
      </c>
      <c r="E3" s="7"/>
    </row>
    <row r="4" spans="2:5" ht="18.75">
      <c r="B4" t="s">
        <v>143</v>
      </c>
      <c r="C4" s="1">
        <f>C3*37.05%</f>
        <v>257770.37325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953506.87324999995</v>
      </c>
      <c r="E6" s="7"/>
    </row>
    <row r="7" spans="2:5">
      <c r="B7" s="2"/>
      <c r="C7" s="3"/>
    </row>
    <row r="8" spans="2:5" s="4" customFormat="1" ht="18.75">
      <c r="B8" s="9" t="s">
        <v>137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6" t="s">
        <v>93</v>
      </c>
      <c r="C10" s="77">
        <f>'Serv prestados '!E19</f>
        <v>6717.28</v>
      </c>
    </row>
    <row r="11" spans="2:5">
      <c r="B11" t="s">
        <v>51</v>
      </c>
      <c r="C11" s="36">
        <f>SUM(C12:C12)</f>
        <v>434.15999999999997</v>
      </c>
      <c r="D11" s="43"/>
    </row>
    <row r="12" spans="2:5" outlineLevel="1">
      <c r="B12" s="76" t="s">
        <v>94</v>
      </c>
      <c r="C12" s="77">
        <f>'Serv prestados '!E21+'Serv prestados '!E22</f>
        <v>434.15999999999997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6" t="s">
        <v>95</v>
      </c>
      <c r="C14" s="77">
        <f>'Serv prestados '!E20</f>
        <v>20140</v>
      </c>
    </row>
    <row r="15" spans="2:5">
      <c r="B15" t="s">
        <v>13</v>
      </c>
      <c r="C15" s="36">
        <f>SUM(C16)</f>
        <v>2751.23</v>
      </c>
    </row>
    <row r="16" spans="2:5" outlineLevel="1">
      <c r="B16" s="76" t="s">
        <v>96</v>
      </c>
      <c r="C16" s="77">
        <f>'Serv prestados '!E23</f>
        <v>2751.23</v>
      </c>
    </row>
    <row r="17" spans="2:7">
      <c r="B17" s="44" t="s">
        <v>99</v>
      </c>
      <c r="C17" s="75">
        <f>'Serv prestados '!E16</f>
        <v>214099.6</v>
      </c>
      <c r="E17" s="36"/>
    </row>
    <row r="18" spans="2:7" outlineLevel="1">
      <c r="B18" s="76" t="s">
        <v>97</v>
      </c>
      <c r="C18" s="77">
        <f>C17</f>
        <v>214099.6</v>
      </c>
      <c r="E18" s="36"/>
    </row>
    <row r="19" spans="2:7">
      <c r="B19" s="2" t="s">
        <v>3</v>
      </c>
      <c r="C19" s="3">
        <f>C9+C11+C13+C15+C17</f>
        <v>244142.27000000002</v>
      </c>
    </row>
    <row r="20" spans="2:7">
      <c r="B20" s="2" t="s">
        <v>43</v>
      </c>
      <c r="C20" s="1">
        <f>C6+C19</f>
        <v>1197649.14325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505</v>
      </c>
      <c r="D22" s="60">
        <f>C22/($C$22+$C$23+$C$26+$C$24+$C$25+$C$27+$C$28)</f>
        <v>0.16129032258064516</v>
      </c>
      <c r="E22" s="66">
        <f>(C6+C19)*D22</f>
        <v>193169.2166532258</v>
      </c>
    </row>
    <row r="23" spans="2:7">
      <c r="B23" s="59" t="s">
        <v>65</v>
      </c>
      <c r="C23" s="42">
        <v>116</v>
      </c>
      <c r="D23" s="60">
        <f t="shared" ref="D23:D28" si="0">C23/($C$22+$C$23+$C$26+$C$24+$C$25+$C$27+$C$28)</f>
        <v>3.7048866176940275E-2</v>
      </c>
      <c r="E23" s="66">
        <f>(C6+C19)*D23</f>
        <v>44371.542835196422</v>
      </c>
    </row>
    <row r="24" spans="2:7">
      <c r="B24" s="62" t="s">
        <v>72</v>
      </c>
      <c r="C24" s="55">
        <v>699</v>
      </c>
      <c r="D24" s="60">
        <f t="shared" si="0"/>
        <v>0.22325135739380389</v>
      </c>
      <c r="E24" s="61">
        <f>(C6+C19)*D24</f>
        <v>267376.79691208876</v>
      </c>
    </row>
    <row r="25" spans="2:7">
      <c r="B25" s="62" t="s">
        <v>77</v>
      </c>
      <c r="C25" s="55">
        <v>135</v>
      </c>
      <c r="D25" s="60">
        <f t="shared" si="0"/>
        <v>4.3117214947301183E-2</v>
      </c>
      <c r="E25" s="61">
        <f>(C6+C19)*D25</f>
        <v>51639.295540961357</v>
      </c>
    </row>
    <row r="26" spans="2:7">
      <c r="B26" s="51" t="s">
        <v>71</v>
      </c>
      <c r="C26" s="55">
        <v>697</v>
      </c>
      <c r="D26" s="60">
        <f t="shared" si="0"/>
        <v>0.22261258383902907</v>
      </c>
      <c r="E26" s="61">
        <f>(C6+C19)*D26</f>
        <v>266611.77031148196</v>
      </c>
    </row>
    <row r="27" spans="2:7">
      <c r="B27" s="62" t="s">
        <v>82</v>
      </c>
      <c r="C27" s="55">
        <v>857</v>
      </c>
      <c r="D27" s="60">
        <f t="shared" si="0"/>
        <v>0.27371446822101564</v>
      </c>
      <c r="E27" s="61">
        <f>(C6+C19)*D27</f>
        <v>327813.89836002875</v>
      </c>
    </row>
    <row r="28" spans="2:7">
      <c r="B28" s="62" t="s">
        <v>83</v>
      </c>
      <c r="C28" s="55">
        <v>122</v>
      </c>
      <c r="D28" s="60">
        <f t="shared" si="0"/>
        <v>3.8965186841264772E-2</v>
      </c>
      <c r="E28" s="61">
        <f>(C6+C19)*D28</f>
        <v>46666.622637016924</v>
      </c>
      <c r="G28" s="2"/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117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29"/>
  <sheetViews>
    <sheetView topLeftCell="A4" workbookViewId="0">
      <selection activeCell="A12" sqref="A12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2.6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89" t="s">
        <v>131</v>
      </c>
      <c r="B3" s="74">
        <v>823</v>
      </c>
      <c r="C3" s="89" t="s">
        <v>132</v>
      </c>
      <c r="D3" s="69" t="s">
        <v>106</v>
      </c>
      <c r="E3" s="79">
        <v>2094.3000000000002</v>
      </c>
      <c r="F3" s="71">
        <v>45691</v>
      </c>
      <c r="G3" s="71"/>
    </row>
    <row r="4" spans="1:7">
      <c r="A4" s="69" t="s">
        <v>104</v>
      </c>
      <c r="B4" s="78">
        <v>546</v>
      </c>
      <c r="C4" s="70" t="s">
        <v>105</v>
      </c>
      <c r="D4" s="69" t="s">
        <v>106</v>
      </c>
      <c r="E4" s="79">
        <v>36395.03</v>
      </c>
      <c r="F4" s="71">
        <v>45691</v>
      </c>
      <c r="G4" s="71"/>
    </row>
    <row r="5" spans="1:7">
      <c r="A5" s="69" t="s">
        <v>115</v>
      </c>
      <c r="B5" s="74">
        <v>66160</v>
      </c>
      <c r="C5" s="69" t="s">
        <v>116</v>
      </c>
      <c r="D5" s="70" t="s">
        <v>90</v>
      </c>
      <c r="E5" s="79">
        <v>4265.6099999999997</v>
      </c>
      <c r="F5" s="71">
        <v>45692</v>
      </c>
      <c r="G5" s="71"/>
    </row>
    <row r="6" spans="1:7">
      <c r="A6" s="69" t="s">
        <v>91</v>
      </c>
      <c r="B6" s="73">
        <v>147</v>
      </c>
      <c r="C6" s="70" t="s">
        <v>92</v>
      </c>
      <c r="D6" s="70" t="s">
        <v>90</v>
      </c>
      <c r="E6" s="79">
        <v>15104.5</v>
      </c>
      <c r="F6" s="71">
        <v>45692</v>
      </c>
      <c r="G6" s="71"/>
    </row>
    <row r="7" spans="1:7">
      <c r="A7" s="69" t="s">
        <v>120</v>
      </c>
      <c r="B7" s="72" t="s">
        <v>138</v>
      </c>
      <c r="C7" s="70" t="s">
        <v>121</v>
      </c>
      <c r="D7" s="69" t="s">
        <v>90</v>
      </c>
      <c r="E7" s="79">
        <v>19708.5</v>
      </c>
      <c r="F7" s="71">
        <v>45692</v>
      </c>
      <c r="G7" s="71"/>
    </row>
    <row r="8" spans="1:7">
      <c r="A8" s="69" t="s">
        <v>128</v>
      </c>
      <c r="B8" s="74">
        <v>55</v>
      </c>
      <c r="C8" s="70" t="s">
        <v>129</v>
      </c>
      <c r="D8" s="70" t="s">
        <v>90</v>
      </c>
      <c r="E8" s="79">
        <v>30000</v>
      </c>
      <c r="F8" s="71">
        <v>45692</v>
      </c>
      <c r="G8" s="71"/>
    </row>
    <row r="9" spans="1:7">
      <c r="A9" s="69" t="s">
        <v>135</v>
      </c>
      <c r="B9" s="73">
        <v>24</v>
      </c>
      <c r="C9" s="70" t="s">
        <v>136</v>
      </c>
      <c r="D9" s="69" t="s">
        <v>90</v>
      </c>
      <c r="E9" s="79">
        <v>8000</v>
      </c>
      <c r="F9" s="71">
        <v>45692</v>
      </c>
      <c r="G9" s="71"/>
    </row>
    <row r="10" spans="1:7">
      <c r="A10" s="70" t="s">
        <v>118</v>
      </c>
      <c r="B10" s="72" t="s">
        <v>139</v>
      </c>
      <c r="C10" s="70" t="s">
        <v>100</v>
      </c>
      <c r="D10" s="70" t="s">
        <v>90</v>
      </c>
      <c r="E10" s="79">
        <v>26500</v>
      </c>
      <c r="F10" s="71">
        <v>45693</v>
      </c>
      <c r="G10" s="71"/>
    </row>
    <row r="11" spans="1:7">
      <c r="A11" s="70" t="s">
        <v>133</v>
      </c>
      <c r="B11" s="90">
        <v>20735</v>
      </c>
      <c r="C11" s="69" t="s">
        <v>134</v>
      </c>
      <c r="D11" s="69" t="s">
        <v>90</v>
      </c>
      <c r="E11" s="79">
        <v>3378.6</v>
      </c>
      <c r="F11" s="71">
        <v>45693</v>
      </c>
      <c r="G11" s="71"/>
    </row>
    <row r="12" spans="1:7">
      <c r="A12" s="70" t="s">
        <v>101</v>
      </c>
      <c r="B12" s="72" t="s">
        <v>140</v>
      </c>
      <c r="C12" s="70" t="s">
        <v>102</v>
      </c>
      <c r="D12" s="70" t="s">
        <v>90</v>
      </c>
      <c r="E12" s="79">
        <v>22459.08</v>
      </c>
      <c r="F12" s="71">
        <v>45693</v>
      </c>
      <c r="G12" s="71"/>
    </row>
    <row r="13" spans="1:7">
      <c r="A13" s="69" t="s">
        <v>126</v>
      </c>
      <c r="B13" s="74">
        <v>51</v>
      </c>
      <c r="C13" s="70" t="s">
        <v>127</v>
      </c>
      <c r="D13" s="70" t="s">
        <v>90</v>
      </c>
      <c r="E13" s="79">
        <v>17500</v>
      </c>
      <c r="F13" s="71">
        <v>45693</v>
      </c>
      <c r="G13" s="71"/>
    </row>
    <row r="14" spans="1:7">
      <c r="A14" s="69" t="s">
        <v>98</v>
      </c>
      <c r="B14" s="74" t="s">
        <v>141</v>
      </c>
      <c r="C14" s="69" t="s">
        <v>142</v>
      </c>
      <c r="D14" s="69" t="s">
        <v>90</v>
      </c>
      <c r="E14" s="79">
        <v>9598.98</v>
      </c>
      <c r="F14" s="71">
        <v>45693</v>
      </c>
      <c r="G14" s="71"/>
    </row>
    <row r="15" spans="1:7">
      <c r="A15" s="69" t="s">
        <v>103</v>
      </c>
      <c r="B15" s="73">
        <v>8648</v>
      </c>
      <c r="C15" s="69" t="s">
        <v>130</v>
      </c>
      <c r="D15" s="69" t="s">
        <v>90</v>
      </c>
      <c r="E15" s="79">
        <v>19095</v>
      </c>
      <c r="F15" s="71">
        <v>45698</v>
      </c>
      <c r="G15" s="71"/>
    </row>
    <row r="16" spans="1:7" ht="16.5">
      <c r="A16" s="93" t="s">
        <v>113</v>
      </c>
      <c r="B16" s="93"/>
      <c r="C16" s="93"/>
      <c r="D16" s="93"/>
      <c r="E16" s="81">
        <f>SUM(E3:E15)</f>
        <v>214099.6</v>
      </c>
      <c r="F16" s="80" t="s">
        <v>114</v>
      </c>
    </row>
    <row r="18" spans="1:7" ht="16.5">
      <c r="A18" s="67" t="s">
        <v>84</v>
      </c>
      <c r="B18" s="67" t="s">
        <v>85</v>
      </c>
      <c r="C18" s="67" t="s">
        <v>86</v>
      </c>
      <c r="D18" s="67" t="s">
        <v>87</v>
      </c>
      <c r="E18" s="68" t="s">
        <v>88</v>
      </c>
      <c r="F18" s="68" t="s">
        <v>89</v>
      </c>
    </row>
    <row r="19" spans="1:7">
      <c r="A19" s="69" t="s">
        <v>109</v>
      </c>
      <c r="B19" s="74">
        <v>3052024</v>
      </c>
      <c r="C19" s="70" t="s">
        <v>110</v>
      </c>
      <c r="D19" s="69" t="s">
        <v>90</v>
      </c>
      <c r="E19" s="79">
        <v>6717.28</v>
      </c>
      <c r="F19" s="71">
        <v>45692</v>
      </c>
      <c r="G19" s="71"/>
    </row>
    <row r="20" spans="1:7">
      <c r="A20" s="69" t="s">
        <v>119</v>
      </c>
      <c r="B20" s="78">
        <v>1972</v>
      </c>
      <c r="C20" s="70" t="s">
        <v>122</v>
      </c>
      <c r="D20" s="69" t="s">
        <v>90</v>
      </c>
      <c r="E20" s="79">
        <v>20140</v>
      </c>
      <c r="F20" s="71">
        <v>45698</v>
      </c>
      <c r="G20" s="71"/>
    </row>
    <row r="21" spans="1:7">
      <c r="A21" s="69" t="s">
        <v>107</v>
      </c>
      <c r="B21" s="73">
        <v>7084546555</v>
      </c>
      <c r="C21" s="69" t="s">
        <v>108</v>
      </c>
      <c r="D21" s="69" t="s">
        <v>90</v>
      </c>
      <c r="E21" s="79">
        <v>185.41</v>
      </c>
      <c r="F21" s="71">
        <v>45701</v>
      </c>
      <c r="G21" s="71"/>
    </row>
    <row r="22" spans="1:7">
      <c r="A22" s="69" t="s">
        <v>107</v>
      </c>
      <c r="B22" s="73">
        <v>7087899203</v>
      </c>
      <c r="C22" s="69" t="s">
        <v>108</v>
      </c>
      <c r="D22" s="69" t="s">
        <v>90</v>
      </c>
      <c r="E22" s="79">
        <v>248.75</v>
      </c>
      <c r="F22" s="71">
        <v>45701</v>
      </c>
      <c r="G22" s="71"/>
    </row>
    <row r="23" spans="1:7">
      <c r="A23" s="69" t="s">
        <v>111</v>
      </c>
      <c r="B23" s="78">
        <v>39109196</v>
      </c>
      <c r="C23" s="70" t="s">
        <v>112</v>
      </c>
      <c r="D23" s="69" t="s">
        <v>90</v>
      </c>
      <c r="E23" s="88">
        <v>2751.23</v>
      </c>
      <c r="F23" s="71">
        <v>45701</v>
      </c>
      <c r="G23" s="71"/>
    </row>
    <row r="24" spans="1:7" ht="16.5">
      <c r="A24" s="93" t="s">
        <v>113</v>
      </c>
      <c r="B24" s="93"/>
      <c r="C24" s="93"/>
      <c r="D24" s="93"/>
      <c r="E24" s="81">
        <f>SUM(E19:E23)</f>
        <v>30042.67</v>
      </c>
      <c r="F24" s="80" t="s">
        <v>114</v>
      </c>
    </row>
    <row r="26" spans="1:7">
      <c r="A26" s="91" t="s">
        <v>45</v>
      </c>
      <c r="B26" s="91"/>
      <c r="C26" s="91"/>
      <c r="D26" s="91"/>
      <c r="E26" s="91"/>
      <c r="F26" s="91"/>
    </row>
    <row r="28" spans="1:7">
      <c r="A28" s="91" t="s">
        <v>79</v>
      </c>
      <c r="B28" s="91"/>
      <c r="C28" s="91"/>
      <c r="D28" s="91"/>
      <c r="E28" s="91"/>
      <c r="F28" s="91"/>
    </row>
    <row r="29" spans="1:7">
      <c r="A29" s="94" t="s">
        <v>117</v>
      </c>
      <c r="B29" s="94"/>
      <c r="C29" s="94"/>
      <c r="D29" s="94"/>
      <c r="E29" s="94"/>
      <c r="F29" s="94"/>
    </row>
  </sheetData>
  <mergeCells count="5">
    <mergeCell ref="A16:D16"/>
    <mergeCell ref="A26:F26"/>
    <mergeCell ref="A28:F28"/>
    <mergeCell ref="A29:F29"/>
    <mergeCell ref="A24:D24"/>
  </mergeCells>
  <pageMargins left="0.511811024" right="0.511811024" top="0.78740157499999996" bottom="0.78740157499999996" header="0.31496062000000002" footer="0.31496062000000002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zoomScaleNormal="100" workbookViewId="0">
      <selection activeCell="B8" sqref="B8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2" t="s">
        <v>41</v>
      </c>
      <c r="B1" s="92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0.08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0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1.6968E-2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0.37046799999999996</v>
      </c>
    </row>
    <row r="30" spans="1:2">
      <c r="A30" s="35" t="s">
        <v>45</v>
      </c>
    </row>
    <row r="32" spans="1:2">
      <c r="A32" s="83" t="s">
        <v>79</v>
      </c>
    </row>
    <row r="33" spans="1:1">
      <c r="A33" s="83" t="s">
        <v>117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G32"/>
  <sheetViews>
    <sheetView showGridLines="0" topLeftCell="A13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124</v>
      </c>
      <c r="C2" s="10"/>
      <c r="D2" s="5"/>
      <c r="E2" s="7"/>
    </row>
    <row r="3" spans="2:5" ht="18.75">
      <c r="B3" t="s">
        <v>2</v>
      </c>
      <c r="C3" s="82">
        <v>481635.08</v>
      </c>
      <c r="D3" s="6" t="s">
        <v>125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124</v>
      </c>
      <c r="C8" s="10"/>
      <c r="D8" s="5"/>
      <c r="E8" s="7"/>
    </row>
    <row r="9" spans="2:5">
      <c r="B9" t="s">
        <v>63</v>
      </c>
      <c r="C9" s="36" t="e">
        <f>SUM(C10:C10)</f>
        <v>#REF!</v>
      </c>
    </row>
    <row r="10" spans="2:5" outlineLevel="1">
      <c r="B10" s="76" t="s">
        <v>93</v>
      </c>
      <c r="C10" s="77" t="e">
        <f>'Serv prestados '!#REF!</f>
        <v>#REF!</v>
      </c>
    </row>
    <row r="11" spans="2:5">
      <c r="B11" t="s">
        <v>51</v>
      </c>
      <c r="C11" s="36" t="e">
        <f>SUM(C12:C12)</f>
        <v>#REF!</v>
      </c>
      <c r="D11" s="43"/>
    </row>
    <row r="12" spans="2:5" outlineLevel="1">
      <c r="B12" s="76" t="s">
        <v>94</v>
      </c>
      <c r="C12" s="77" t="e">
        <f>'Serv prestados '!#REF!+'Serv prestados '!#REF!+'Serv prestados '!#REF!+'Serv prestados '!#REF!</f>
        <v>#REF!</v>
      </c>
      <c r="D12" s="43"/>
    </row>
    <row r="13" spans="2:5">
      <c r="B13" t="s">
        <v>11</v>
      </c>
      <c r="C13" s="36" t="e">
        <f>C14</f>
        <v>#REF!</v>
      </c>
    </row>
    <row r="14" spans="2:5" outlineLevel="1">
      <c r="B14" s="76" t="s">
        <v>95</v>
      </c>
      <c r="C14" s="77" t="e">
        <f>'Serv prestados '!#REF!</f>
        <v>#REF!</v>
      </c>
    </row>
    <row r="15" spans="2:5">
      <c r="B15" t="s">
        <v>13</v>
      </c>
      <c r="C15" s="36" t="e">
        <f>SUM(C16)</f>
        <v>#REF!</v>
      </c>
    </row>
    <row r="16" spans="2:5" outlineLevel="1">
      <c r="B16" s="76" t="s">
        <v>96</v>
      </c>
      <c r="C16" s="77" t="e">
        <f>'Serv prestados '!#REF!</f>
        <v>#REF!</v>
      </c>
    </row>
    <row r="17" spans="2:7">
      <c r="B17" s="44" t="s">
        <v>99</v>
      </c>
      <c r="C17" s="75" t="e">
        <f>'Serv prestados '!#REF!</f>
        <v>#REF!</v>
      </c>
      <c r="E17" s="36"/>
    </row>
    <row r="18" spans="2:7" outlineLevel="1">
      <c r="B18" s="76" t="s">
        <v>97</v>
      </c>
      <c r="C18" s="77" t="e">
        <f>C17</f>
        <v>#REF!</v>
      </c>
      <c r="E18" s="36"/>
    </row>
    <row r="19" spans="2:7">
      <c r="B19" s="2" t="s">
        <v>3</v>
      </c>
      <c r="C19" s="3" t="e">
        <f>C9+C11+C13+C15+C17</f>
        <v>#REF!</v>
      </c>
    </row>
    <row r="20" spans="2:7">
      <c r="B20" s="2" t="s">
        <v>43</v>
      </c>
      <c r="C20" s="1" t="e">
        <f>C6+C19</f>
        <v>#REF!</v>
      </c>
    </row>
    <row r="21" spans="2:7" ht="18.75">
      <c r="B21" s="87" t="s">
        <v>123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4">
        <v>9215643</v>
      </c>
      <c r="D22" s="60">
        <f>C22/($C$22+$C$23+$C$26+$C$24+$C$25+$C$27+$C$28)</f>
        <v>0.18837364190087569</v>
      </c>
      <c r="E22" s="66" t="e">
        <f>(C6+C19)*D22</f>
        <v>#REF!</v>
      </c>
      <c r="G22" s="86" t="e">
        <f>E22-'Rateio_RH - 2024 1'!E22</f>
        <v>#REF!</v>
      </c>
    </row>
    <row r="23" spans="2:7">
      <c r="B23" s="59" t="s">
        <v>65</v>
      </c>
      <c r="C23" s="84">
        <v>1879376</v>
      </c>
      <c r="D23" s="60">
        <f t="shared" ref="D23:D28" si="0">C23/($C$22+$C$23+$C$26+$C$24+$C$25+$C$27+$C$28)</f>
        <v>3.8415648438323853E-2</v>
      </c>
      <c r="E23" s="66" t="e">
        <f>(C6+C19)*D23</f>
        <v>#REF!</v>
      </c>
      <c r="G23" s="86" t="e">
        <f>E23-'Rateio_RH - 2024 1'!E23</f>
        <v>#REF!</v>
      </c>
    </row>
    <row r="24" spans="2:7">
      <c r="B24" s="62" t="s">
        <v>72</v>
      </c>
      <c r="C24" s="85">
        <v>10120512</v>
      </c>
      <c r="D24" s="60">
        <f t="shared" si="0"/>
        <v>0.20686974347221515</v>
      </c>
      <c r="E24" s="61" t="e">
        <f>(C6+C19)*D24</f>
        <v>#REF!</v>
      </c>
      <c r="G24" s="86" t="e">
        <f>E24-'Rateio_RH - 2024 1'!E24</f>
        <v>#REF!</v>
      </c>
    </row>
    <row r="25" spans="2:7">
      <c r="B25" s="62" t="s">
        <v>77</v>
      </c>
      <c r="C25" s="85">
        <v>1499472</v>
      </c>
      <c r="D25" s="60">
        <f t="shared" si="0"/>
        <v>3.0650167499803309E-2</v>
      </c>
      <c r="E25" s="61" t="e">
        <f>(C6+C19)*D25</f>
        <v>#REF!</v>
      </c>
      <c r="G25" s="86" t="e">
        <f>E25-'Rateio_RH - 2024 1'!E25</f>
        <v>#REF!</v>
      </c>
    </row>
    <row r="26" spans="2:7">
      <c r="B26" s="51" t="s">
        <v>71</v>
      </c>
      <c r="C26" s="85">
        <v>10187410</v>
      </c>
      <c r="D26" s="60">
        <f t="shared" si="0"/>
        <v>0.20823718141397188</v>
      </c>
      <c r="E26" s="61" t="e">
        <f>(C6+C19)*D26</f>
        <v>#REF!</v>
      </c>
      <c r="G26" s="86" t="e">
        <f>E26-'Rateio_RH - 2024 1'!E26</f>
        <v>#REF!</v>
      </c>
    </row>
    <row r="27" spans="2:7">
      <c r="B27" s="62" t="s">
        <v>82</v>
      </c>
      <c r="C27" s="85">
        <v>14600648</v>
      </c>
      <c r="D27" s="60">
        <f t="shared" si="0"/>
        <v>0.29844659107050231</v>
      </c>
      <c r="E27" s="61" t="e">
        <f>(C6+C19)*D27</f>
        <v>#REF!</v>
      </c>
      <c r="G27" s="86" t="e">
        <f>E27-'Rateio_RH - 2024 1'!E27</f>
        <v>#REF!</v>
      </c>
    </row>
    <row r="28" spans="2:7">
      <c r="B28" s="62" t="s">
        <v>83</v>
      </c>
      <c r="C28" s="85">
        <v>1419086</v>
      </c>
      <c r="D28" s="60">
        <f t="shared" si="0"/>
        <v>2.9007026204307836E-2</v>
      </c>
      <c r="E28" s="61" t="e">
        <f>(C6+C19)*D28</f>
        <v>#REF!</v>
      </c>
      <c r="G28" s="86" t="e">
        <f>E28-'Rateio_RH - 2024 1'!E28</f>
        <v>#REF!</v>
      </c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117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2" t="s">
        <v>45</v>
      </c>
      <c r="C27" s="92"/>
      <c r="D27" s="92"/>
      <c r="E27" s="92"/>
      <c r="G27" s="56"/>
    </row>
    <row r="28" spans="2:7">
      <c r="B28" s="91"/>
      <c r="C28" s="91"/>
      <c r="D28" s="91"/>
      <c r="E28" s="91"/>
    </row>
    <row r="29" spans="2:7">
      <c r="B29" s="91" t="s">
        <v>67</v>
      </c>
      <c r="C29" s="91"/>
      <c r="D29" s="91"/>
      <c r="E29" s="91"/>
    </row>
    <row r="30" spans="2:7">
      <c r="B30" s="91" t="s">
        <v>66</v>
      </c>
      <c r="C30" s="91"/>
      <c r="D30" s="91"/>
      <c r="E30" s="91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 xr:uid="{00000000-0004-0000-0700-000000000000}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Rateio_RH</vt:lpstr>
      <vt:lpstr>Rateio_RH - 2018</vt:lpstr>
      <vt:lpstr>Rateio_RH - 2020 sem</vt:lpstr>
      <vt:lpstr>Rateio_RH - 2024 1</vt:lpstr>
      <vt:lpstr>Serv prestados </vt:lpstr>
      <vt:lpstr>Estrutura</vt:lpstr>
      <vt:lpstr>Rateio_RH - 2024</vt:lpstr>
      <vt:lpstr>Rateio_RH RPA</vt:lpstr>
      <vt:lpstr>Plan1</vt:lpstr>
      <vt:lpstr>Rateio_RH (2)</vt:lpstr>
      <vt:lpstr>'Rateio_RH - 2024'!Area_de_impressao</vt:lpstr>
      <vt:lpstr>'Rateio_RH - 2024 1'!Area_de_impressao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Carlos Souza</cp:lastModifiedBy>
  <cp:lastPrinted>2025-03-12T20:26:32Z</cp:lastPrinted>
  <dcterms:created xsi:type="dcterms:W3CDTF">2013-11-27T14:40:30Z</dcterms:created>
  <dcterms:modified xsi:type="dcterms:W3CDTF">2025-03-12T21:44:27Z</dcterms:modified>
</cp:coreProperties>
</file>