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HDT" sheetId="1" r:id="rId1"/>
  </sheets>
  <definedNames>
    <definedName name="_xlnm._FilterDatabase" localSheetId="0" hidden="1">HDT!$A$86:$K$136</definedName>
    <definedName name="_xlnm.Print_Area" localSheetId="0">HDT!$A$1:$V$146</definedName>
    <definedName name="_xlnm.Print_Titles" localSheetId="0">HDT!$85:$86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9" i="1" l="1"/>
  <c r="F128" i="1"/>
  <c r="F125" i="1"/>
  <c r="F122" i="1"/>
  <c r="F121" i="1"/>
  <c r="F120" i="1"/>
  <c r="F109" i="1"/>
  <c r="F102" i="1"/>
  <c r="F95" i="1"/>
  <c r="F90" i="1"/>
  <c r="F89" i="1"/>
  <c r="F88" i="1"/>
  <c r="F135" i="1" s="1"/>
  <c r="U74" i="1"/>
  <c r="T74" i="1"/>
  <c r="S74" i="1"/>
  <c r="R74" i="1"/>
  <c r="Q74" i="1"/>
  <c r="P74" i="1"/>
  <c r="O74" i="1"/>
  <c r="N74" i="1"/>
  <c r="M74" i="1"/>
  <c r="L74" i="1"/>
  <c r="J74" i="1"/>
  <c r="I74" i="1"/>
  <c r="H74" i="1"/>
  <c r="G74" i="1"/>
  <c r="F74" i="1"/>
  <c r="E74" i="1"/>
  <c r="D74" i="1"/>
  <c r="V73" i="1"/>
  <c r="V72" i="1"/>
  <c r="V71" i="1"/>
  <c r="V70" i="1"/>
  <c r="V69" i="1"/>
  <c r="V68" i="1"/>
  <c r="V67" i="1"/>
  <c r="V66" i="1"/>
  <c r="V65" i="1"/>
  <c r="V64" i="1"/>
  <c r="C64" i="1"/>
  <c r="B64" i="1"/>
  <c r="V63" i="1"/>
  <c r="V62" i="1"/>
  <c r="V61" i="1"/>
  <c r="V60" i="1"/>
  <c r="C60" i="1"/>
  <c r="B60" i="1"/>
  <c r="V59" i="1"/>
  <c r="V58" i="1"/>
  <c r="C58" i="1"/>
  <c r="B58" i="1"/>
  <c r="V57" i="1"/>
  <c r="V56" i="1"/>
  <c r="V55" i="1"/>
  <c r="V54" i="1"/>
  <c r="C54" i="1"/>
  <c r="B54" i="1"/>
  <c r="V53" i="1"/>
  <c r="C53" i="1"/>
  <c r="C74" i="1" s="1"/>
  <c r="B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B28" i="1"/>
  <c r="V27" i="1"/>
  <c r="V26" i="1"/>
  <c r="V25" i="1"/>
  <c r="B25" i="1"/>
  <c r="V24" i="1"/>
  <c r="V23" i="1"/>
  <c r="B23" i="1"/>
  <c r="B74" i="1" s="1"/>
  <c r="V22" i="1"/>
  <c r="V74" i="1" s="1"/>
  <c r="B22" i="1"/>
  <c r="L131" i="1" a="1"/>
  <c r="L128" i="1" a="1"/>
  <c r="L108" i="1" a="1"/>
  <c r="L103" i="1" a="1"/>
  <c r="L99" i="1" a="1"/>
  <c r="L95" i="1" a="1"/>
  <c r="L124" i="1" a="1"/>
  <c r="L119" i="1" a="1"/>
  <c r="L115" i="1" a="1"/>
  <c r="L111" i="1" a="1"/>
  <c r="L98" i="1" a="1"/>
  <c r="L89" i="1" a="1"/>
  <c r="L104" i="1" a="1"/>
  <c r="L130" i="1" a="1"/>
  <c r="L123" i="1" a="1"/>
  <c r="L118" i="1" a="1"/>
  <c r="L114" i="1" a="1"/>
  <c r="L110" i="1" a="1"/>
  <c r="L107" i="1" a="1"/>
  <c r="L94" i="1" a="1"/>
  <c r="L133" i="1" a="1"/>
  <c r="L129" i="1" a="1"/>
  <c r="L127" i="1" a="1"/>
  <c r="L106" i="1" a="1"/>
  <c r="L101" i="1" a="1"/>
  <c r="L97" i="1" a="1"/>
  <c r="L125" i="1" a="1"/>
  <c r="L117" i="1" a="1"/>
  <c r="L113" i="1" a="1"/>
  <c r="L109" i="1" a="1"/>
  <c r="L105" i="1" a="1"/>
  <c r="L100" i="1" a="1"/>
  <c r="L96" i="1" a="1"/>
  <c r="L91" i="1" a="1"/>
  <c r="L87" i="1" a="1"/>
  <c r="L132" i="1" a="1"/>
  <c r="L116" i="1" a="1"/>
  <c r="L112" i="1" a="1"/>
  <c r="L90" i="1" a="1"/>
  <c r="L90" i="1" l="1"/>
  <c r="L112" i="1"/>
  <c r="L116" i="1"/>
  <c r="L132" i="1"/>
  <c r="L87" i="1"/>
  <c r="L91" i="1"/>
  <c r="L96" i="1"/>
  <c r="L100" i="1"/>
  <c r="L105" i="1"/>
  <c r="L109" i="1"/>
  <c r="L113" i="1"/>
  <c r="L117" i="1"/>
  <c r="L125" i="1"/>
  <c r="L97" i="1"/>
  <c r="L101" i="1"/>
  <c r="L106" i="1"/>
  <c r="L127" i="1"/>
  <c r="L129" i="1"/>
  <c r="L133" i="1"/>
  <c r="L94" i="1"/>
  <c r="L107" i="1"/>
  <c r="L110" i="1"/>
  <c r="L114" i="1"/>
  <c r="L118" i="1"/>
  <c r="L123" i="1"/>
  <c r="L130" i="1"/>
  <c r="L104" i="1"/>
  <c r="L89" i="1"/>
  <c r="L98" i="1"/>
  <c r="L111" i="1"/>
  <c r="L115" i="1"/>
  <c r="L119" i="1"/>
  <c r="L124" i="1"/>
  <c r="L95" i="1"/>
  <c r="L99" i="1"/>
  <c r="L103" i="1"/>
  <c r="L108" i="1"/>
  <c r="L128" i="1"/>
  <c r="L131" i="1"/>
</calcChain>
</file>

<file path=xl/comments1.xml><?xml version="1.0" encoding="utf-8"?>
<comments xmlns="http://schemas.openxmlformats.org/spreadsheetml/2006/main">
  <authors>
    <author>Autor desconhecido</author>
    <author>Kátia Mendes Magalhães</author>
    <author>Emilia Regina da Fonseca</author>
  </authors>
  <commentList>
    <comment ref="T32" authorId="0">
      <text>
        <r>
          <rPr>
            <sz val="10"/>
            <rFont val="Arial"/>
            <family val="2"/>
          </rPr>
          <t xml:space="preserve">PROC:201100010017260 ,ISG-HDT , REF. AO REP. CONT. GESTÃO,16° T.A REF. JUNHO
 2023.AUT. CONF. DESPACHO Nº 3690/2023/G
.
VALOR PAGO..............R$ 118.404,53.
</t>
        </r>
      </text>
    </comment>
    <comment ref="T33" authorId="0">
      <text>
        <r>
          <rPr>
            <sz val="10"/>
            <rFont val="Arial"/>
            <family val="2"/>
          </rPr>
          <t xml:space="preserve">PROC:201100010017260 ,ISG-HDT , REF. AO REP. CONT. GESTÃO,16° T.A REF. JULHO
 2023.AUT. CONF. DESPACHO Nº 3690/2023/G
.
VALOR PAGO...............R$ 592.022,65.
</t>
        </r>
      </text>
    </comment>
    <comment ref="T34" authorId="0">
      <text>
        <r>
          <rPr>
            <sz val="10"/>
            <rFont val="Arial"/>
            <family val="2"/>
          </rPr>
          <t>PROC:201100010017260 ,ISG-HDT , REF. AO REP. CONT. GESTÃO,16° T.A REF. AGOST
O 2023.AUT. CONF. DESPACHO Nº 3690/2023/GAB
.
VALOR PAGO..............R$ 619.358,32.</t>
        </r>
      </text>
    </comment>
    <comment ref="T35" authorId="0">
      <text>
        <r>
          <rPr>
            <sz val="10"/>
            <rFont val="Arial"/>
            <family val="2"/>
          </rPr>
          <t xml:space="preserve">Repasse Contrato de Gestão, custeio, setembro/23 - AUT. CONF. DESPACHO Nº 36
90/2023/GAB - HDT
.
VALOR PAGO....................R$ 619.358,32
</t>
        </r>
      </text>
    </comment>
    <comment ref="T36" authorId="0">
      <text>
        <r>
          <rPr>
            <sz val="10"/>
            <rFont val="Arial"/>
            <family val="2"/>
          </rPr>
          <t xml:space="preserve">PROC:201100010017260 ,ISG-HDT , REF. AO REP. CONT. GESTÃO,16° T.A REF. OUTUB
RO 2023.AUT. CONF. DESPACHO Nº 3690/2023/GA
.
VALOR PAGO...............R$ 619.313,32.
</t>
        </r>
      </text>
    </comment>
    <comment ref="T37" authorId="0">
      <text>
        <r>
          <rPr>
            <sz val="10"/>
            <rFont val="Arial"/>
            <family val="2"/>
          </rPr>
          <t xml:space="preserve">PROC:201100010017260 ,ISG-HDT , REF. AO REP. CONT. GESTÃO,16° T.A REF. NOVEM
BRO 2023.AUT. CONF. DESPACHO Nº 3690/2023/G
.
VALOR PAGO...............R$ 619.358,32
</t>
        </r>
      </text>
    </comment>
    <comment ref="T38" authorId="0">
      <text>
        <r>
          <rPr>
            <sz val="10"/>
            <rFont val="Arial"/>
            <family val="2"/>
          </rPr>
          <t xml:space="preserve">PROC:201100010017260 ,ISG-HDT , REF. AO REP. CONT. GESTÃO,16° T.A REF. DEZEM
BRO 2023.AUT. CONF. DESPACHO Nº 3690/2023/G
.
VALOR PAGO..................R$ 592.022,65
</t>
        </r>
      </text>
    </comment>
    <comment ref="T39" authorId="0">
      <text>
        <r>
          <rPr>
            <sz val="10"/>
            <rFont val="Arial"/>
            <family val="2"/>
          </rPr>
          <t xml:space="preserve">PISO DE ENFERMAGEM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T40" authorId="0">
      <text>
        <r>
          <rPr>
            <sz val="10"/>
            <rFont val="Arial"/>
            <family val="2"/>
          </rPr>
          <t xml:space="preserve">PISO DE ENFERMAGEM
</t>
        </r>
      </text>
    </comment>
    <comment ref="T41" authorId="0">
      <text>
        <r>
          <rPr>
            <sz val="10"/>
            <rFont val="Arial"/>
            <family val="2"/>
          </rPr>
          <t xml:space="preserve">PISO DE ENFERMAGEM
</t>
        </r>
      </text>
    </comment>
    <comment ref="T42" authorId="0">
      <text>
        <r>
          <rPr>
            <sz val="10"/>
            <rFont val="Arial"/>
            <family val="2"/>
          </rPr>
          <t xml:space="preserve">PISO DE ENFERMAGEM
</t>
        </r>
      </text>
    </comment>
    <comment ref="T43" authorId="0">
      <text>
        <r>
          <rPr>
            <sz val="10"/>
            <rFont val="Arial"/>
            <family val="2"/>
          </rPr>
          <t xml:space="preserve">PISO DE ENFERMAGEM
</t>
        </r>
      </text>
    </comment>
    <comment ref="S50" authorId="0">
      <text>
        <r>
          <rPr>
            <sz val="10"/>
            <rFont val="Arial"/>
            <family val="2"/>
          </rPr>
          <t xml:space="preserve">R$ 285.600,00 - investimento, para aquisição de 01 (uma) Lavadora Termodesinfectora Processo 202300010048857
</t>
        </r>
      </text>
    </comment>
    <comment ref="S51" authorId="0">
      <text>
        <r>
          <rPr>
            <sz val="10"/>
            <rFont val="Arial"/>
            <family val="2"/>
          </rPr>
          <t xml:space="preserve">R$ 126.000,00 - investimento, para aquisição de 02 (dois) Aparelhos de Hemodiálise Proc.202300010048865
</t>
        </r>
      </text>
    </comment>
    <comment ref="S52" authorId="0">
      <text>
        <r>
          <rPr>
            <sz val="10"/>
            <rFont val="Arial"/>
            <family val="2"/>
          </rPr>
          <t xml:space="preserve">R$ 101.846,01- Aporte de recursos destinados Instituto Sócrates Guanaes - ISG, a título de investimento, para aquisição de 01 (um) aparelho de vídeogastroscópio destinado ao Hospital de Doenças Tropicais Dr. Anuar Anuad - HDT. Contrato de Gestão nº 091/2012 – SES/GO - Processo 201100010017260. . PDF 2023285003821. DAOF 2596. RD n° 401/2023 - SES/GMAE(52222582).PROCESSO  202300010048874.
</t>
        </r>
      </text>
    </comment>
    <comment ref="F88" authorId="0">
      <text>
        <r>
          <rPr>
            <sz val="10"/>
            <rFont val="Arial"/>
            <family val="2"/>
          </rPr>
          <t>R$ 1.399.995,89-</t>
        </r>
        <r>
          <rPr>
            <sz val="9"/>
            <color rgb="FF000000"/>
            <rFont val="Segoe UI"/>
            <family val="2"/>
            <charset val="1"/>
          </rPr>
          <t xml:space="preserve">  FOLHA DE PESSOAL  REFERENCIA JANEIRO/24, LANÇADA NA PLANILHA DE REPASSE MENSAL FEVEREIRO/2024.
.
</t>
        </r>
        <r>
          <rPr>
            <b/>
            <sz val="9"/>
            <color rgb="FF000000"/>
            <rFont val="Segoe UI"/>
            <family val="2"/>
            <charset val="1"/>
          </rPr>
          <t>R$ 48.731,10</t>
        </r>
        <r>
          <rPr>
            <sz val="9"/>
            <color rgb="FF000000"/>
            <rFont val="Segoe UI"/>
            <family val="2"/>
            <charset val="1"/>
          </rPr>
          <t>-  FOLHA DE RESIDENCIA MÉDICA  REFERENCIA JANEIRO/24, LANÇADA NA PLANILHA DE REPASSE MENSAL FEVEREIRO/2024.
.
DESPACHO Nº 332/2024/SES/GMAE - CG-14421</t>
        </r>
      </text>
    </comment>
    <comment ref="F89" authorId="0">
      <text>
        <r>
          <rPr>
            <sz val="10"/>
            <rFont val="Arial"/>
            <family val="2"/>
          </rPr>
          <t>R$ 1.335.022,78-</t>
        </r>
        <r>
          <rPr>
            <sz val="9"/>
            <color rgb="FF000000"/>
            <rFont val="Segoe UI"/>
            <family val="2"/>
            <charset val="1"/>
          </rPr>
          <t xml:space="preserve"> FOLHA DE PESSOAL  REFERENCIA FEVEREIRO/24, LANÇADA NA PLANILHA DE REPASSE MENSAL MARÇO/2024. DESPACHO Nº 1029/2024/SES/SUPECC-03082 e Despacho nº 332/2024- GMAE-CG (v. 58131458).
.
</t>
        </r>
        <r>
          <rPr>
            <b/>
            <sz val="9"/>
            <color rgb="FF000000"/>
            <rFont val="Segoe UI"/>
            <family val="2"/>
            <charset val="1"/>
          </rPr>
          <t xml:space="preserve">R$ 40.403,94 - </t>
        </r>
        <r>
          <rPr>
            <sz val="9"/>
            <color rgb="FF000000"/>
            <rFont val="Segoe UI"/>
            <family val="2"/>
            <charset val="1"/>
          </rPr>
          <t>FOLHA DE RESIDENCIA MÉDICA   REFERENCIA FEVEREIRO/24, LANÇADA NA PLANILHA DE REPASSE MENSAL MARÇO/2024. DESPACHO Nº 1029/2024/SES/SUPECC-03082 e Despacho nº 332/2024- GMAE-CG (v. 58131458).</t>
        </r>
      </text>
    </comment>
    <comment ref="F90" authorId="0">
      <text>
        <r>
          <rPr>
            <sz val="10"/>
            <rFont val="Arial"/>
            <family val="2"/>
          </rPr>
          <t>R$ 1.319.264,89</t>
        </r>
        <r>
          <rPr>
            <sz val="9"/>
            <color rgb="FF000000"/>
            <rFont val="Segoe UI"/>
            <family val="2"/>
            <charset val="1"/>
          </rPr>
          <t xml:space="preserve"> - FOLHA DE PESSOAL  REFERENCIAMARÇO/24, LANÇADA NA PLANILHA DE REPASSE MENSAL ABRIL/2024. 
.
DESPACHO Nº 499/2024/SES/GMAE - CG-14421 (59376570)RELATÓRIO Nº 03 / 2024 SES/GMAE - CG-14421</t>
        </r>
      </text>
    </comment>
    <comment ref="F93" authorId="0">
      <text>
        <r>
          <rPr>
            <sz val="10"/>
            <rFont val="Arial"/>
            <family val="2"/>
          </rPr>
          <t>HDT.............R$ 1.364.251,69..............Folha de pessoal, referencia Junho 2024, lançada na planilha de repasse mensal de Julho 2024, DESPACHO Nº 6696/2024/SES/COFP-05073 SEI 61845710</t>
        </r>
      </text>
    </comment>
    <comment ref="F94" authorId="0">
      <text>
        <r>
          <rPr>
            <sz val="10"/>
            <rFont val="Arial"/>
            <family val="2"/>
          </rPr>
          <t>HDT.............</t>
        </r>
        <r>
          <rPr>
            <b/>
            <sz val="9"/>
            <color rgb="FF000000"/>
            <rFont val="Segoe UI"/>
            <family val="2"/>
            <charset val="1"/>
          </rPr>
          <t>R$ 1.315.779,87.</t>
        </r>
        <r>
          <rPr>
            <sz val="9"/>
            <color rgb="FF000000"/>
            <rFont val="Segoe UI"/>
            <family val="2"/>
            <charset val="1"/>
          </rPr>
          <t>.............Folha de pessoal, referencia Julho 2024, lançada na planilha de repasse mensal de Julho 2024, conf. Processo 202100010024770, DESPACHO Nº 8391/2024/SES/COFP-05073 SEI 63449604</t>
        </r>
      </text>
    </comment>
    <comment ref="F95" authorId="1">
      <text>
        <r>
          <rPr>
            <b/>
            <sz val="9"/>
            <color indexed="81"/>
            <rFont val="Segoe UI"/>
            <family val="2"/>
          </rPr>
          <t xml:space="preserve">R$  1.288.747,50- Folha de pessoal cedido a unidade, referência agosto/24, Valor informado pelaGerencia de Gestão de Pessoas GGP DESPACHO Nº9591/2024/SES/COFP-05073 (64729292),  Processo nº 202100010024770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96" authorId="2">
      <text>
        <r>
          <rPr>
            <sz val="9"/>
            <color indexed="81"/>
            <rFont val="Segoe UI"/>
            <family val="2"/>
          </rPr>
          <t xml:space="preserve">HDT.............R$ 1.257.929,69..............Folha de pessoal, referencia Setembro 2024, lançada na planilha de repasse mensal de setembro 2024, conf. Processo 202100010024770, DESPACHO Nº 10576/2024/SES/COFP-05073 SEI 65869810
</t>
        </r>
      </text>
    </comment>
    <comment ref="F97" authorId="2">
      <text>
        <r>
          <rPr>
            <sz val="9"/>
            <color indexed="81"/>
            <rFont val="Segoe UI"/>
            <family val="2"/>
          </rPr>
          <t xml:space="preserve">HDT.............R$ 1352006,95..............Folha de pessoal, referencia Outubro 2024, lançada na planilha de repasse mensal de outubro 2024, conf. Processo 202100010024770, DESPACHO Nº 11541/2024/SES/COFP-05073  SEI 67146489.
.
</t>
        </r>
      </text>
    </comment>
    <comment ref="F102" authorId="0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R$ 43.458,86</t>
        </r>
        <r>
          <rPr>
            <sz val="9"/>
            <color rgb="FF000000"/>
            <rFont val="Segoe UI"/>
            <family val="2"/>
            <charset val="1"/>
          </rPr>
          <t>- FOLHA DE RESIDENCIA MÉDICA   REFERENCIA MARÇO/24, LANÇADA NA PLANILHA DE REPASSE MENSAL ABRIL/2024. 
.
DESPACHO Nº 499/2024/SES/GMAE - CG-14421 (59376570)RELATÓRIO Nº 03 / 2024 SES/GMAE - CG-14421</t>
        </r>
      </text>
    </comment>
    <comment ref="F105" authorId="0">
      <text>
        <r>
          <rPr>
            <sz val="10"/>
            <rFont val="Arial"/>
            <family val="2"/>
          </rPr>
          <t>HDT............</t>
        </r>
        <r>
          <rPr>
            <sz val="9"/>
            <color rgb="FF000000"/>
            <rFont val="Segoe UI"/>
            <family val="2"/>
            <charset val="1"/>
          </rPr>
          <t>.R$ 29071,13..............Residência médica, refêrência Junho 2024, lançada na planilha de Julho 2024.DESPACHO Nº 6696/2024/SES/COFP-05073 SEI 61845710</t>
        </r>
      </text>
    </comment>
    <comment ref="F106" authorId="0">
      <text>
        <r>
          <rPr>
            <sz val="10"/>
            <rFont val="Arial"/>
            <family val="2"/>
          </rPr>
          <t>HDT.............R$ 36954,83..............</t>
        </r>
        <r>
          <rPr>
            <sz val="9"/>
            <color rgb="FF000000"/>
            <rFont val="Segoe UI"/>
            <family val="2"/>
            <charset val="1"/>
          </rPr>
          <t>Folha de pessoal, referencia Julho 2024, lançada na planilha de repasse mensal de Julho 2024, conf. Processo 202100010024770, DESPACHO Nº 8391/2024/SES/COFP-05073 SEI 63449604</t>
        </r>
      </text>
    </comment>
    <comment ref="F107" authorId="0">
      <text>
        <r>
          <rPr>
            <sz val="10"/>
            <rFont val="Arial"/>
            <family val="2"/>
          </rPr>
          <t>HDT.............</t>
        </r>
        <r>
          <rPr>
            <b/>
            <sz val="9"/>
            <color rgb="FF000000"/>
            <rFont val="Segoe UI"/>
            <family val="2"/>
            <charset val="1"/>
          </rPr>
          <t>R$ 53.707,7.</t>
        </r>
        <r>
          <rPr>
            <sz val="9"/>
            <color rgb="FF000000"/>
            <rFont val="Segoe UI"/>
            <family val="2"/>
            <charset val="1"/>
          </rPr>
          <t xml:space="preserve">.............Folha de residencia médica, referencia Agosto 2024, lançada na planilha de repasse mensal de agosto 2024, conf. Processo 202100010024770, DESPACHO Nº 9591/2024/SES/COFP-05073 SEI 64729292
</t>
        </r>
      </text>
    </comment>
    <comment ref="F108" authorId="2">
      <text>
        <r>
          <rPr>
            <sz val="9"/>
            <color indexed="81"/>
            <rFont val="Segoe UI"/>
            <family val="2"/>
          </rPr>
          <t xml:space="preserve">HDT.............R$ 48287,64..............Folha de residencia médica, referencia Setembro 2024, lançada na planilha de repasse mensal de setembro 2024, conf. Processo 202100010024770, DESPACHO Nº 10576/2024/SES/COFP-05073 SEI 65869810.
.TOTAL RESIDENCIA MÉDICA 101.372,70
TOTAL GLOSSADO R$ 92.481,02
TOTAL REPASSADO- R$ 8.891,68
</t>
        </r>
      </text>
    </comment>
    <comment ref="F109" authorId="2">
      <text>
        <r>
          <rPr>
            <sz val="9"/>
            <color indexed="81"/>
            <rFont val="Segoe UI"/>
            <family val="2"/>
          </rPr>
          <t xml:space="preserve">HDT.............R$ 48287,64..............Folha de residencia médica, referencia Outubro 2024, lançada na planilha de repasse mensal de outubro  2024, conf. Processo 202100010024770, DESPACHO Nº 11541/2024/SES/COFP-05073 SEI 67146489
..............................................................................
</t>
        </r>
        <r>
          <rPr>
            <b/>
            <sz val="9"/>
            <color indexed="81"/>
            <rFont val="Segoe UI"/>
            <family val="2"/>
          </rPr>
          <t>r$ 10.460,00</t>
        </r>
        <r>
          <rPr>
            <sz val="9"/>
            <color indexed="81"/>
            <rFont val="Segoe UI"/>
            <family val="2"/>
          </rPr>
          <t>- Valor apontado no Processo SEI Nº 202400010054196, DESPACHO Nº 15/2024/SES/COMEP-22305 (SEI Nº66859469), para repasse do Programa de Residência Médica/Multiprofissional.</t>
        </r>
      </text>
    </comment>
    <comment ref="F120" authorId="0">
      <text>
        <r>
          <rPr>
            <sz val="10"/>
            <rFont val="Arial"/>
            <family val="2"/>
          </rPr>
          <t xml:space="preserve">R$ 85.319,23-  E       R$ 1.434,25   </t>
        </r>
        <r>
          <rPr>
            <sz val="9"/>
            <color rgb="FF000000"/>
            <rFont val="Segoe UI"/>
            <family val="2"/>
            <charset val="1"/>
          </rPr>
          <t xml:space="preserve"> IRRF -CELG  JANEIRO/24 LANÇADO NA PLANILHA DE FEVEREIRO/24.  
.
DESPACHO Nº 332/2024/SES/GMAE - CG-14421
</t>
        </r>
      </text>
    </comment>
    <comment ref="F121" authorId="0">
      <text>
        <r>
          <rPr>
            <sz val="10"/>
            <rFont val="Arial"/>
            <family val="2"/>
          </rPr>
          <t xml:space="preserve">R$ 65.919,25 -  E       R$  1.058,70   </t>
        </r>
        <r>
          <rPr>
            <sz val="9"/>
            <color rgb="FF000000"/>
            <rFont val="Segoe UI"/>
            <family val="2"/>
            <charset val="1"/>
          </rPr>
          <t>IRRF -CELG  REFERENCIA FEVEREIRO/24, LANÇADA NA PLANILHA DE REPASSE MENSAL MARÇO/2024. DESPACHO Nº 1029/2024/SES/SUPECC-03082 e Despacho nº 332/2024- GMAE-CG (v. 58131458).</t>
        </r>
      </text>
    </comment>
    <comment ref="F122" authorId="0">
      <text>
        <r>
          <rPr>
            <sz val="10"/>
            <rFont val="Arial"/>
            <family val="2"/>
          </rPr>
          <t xml:space="preserve">R$ 64.297,03 -  E       R$  1.084,57   </t>
        </r>
        <r>
          <rPr>
            <sz val="9"/>
            <color rgb="FF000000"/>
            <rFont val="Segoe UI"/>
            <family val="2"/>
            <charset val="1"/>
          </rPr>
          <t>IRRF -CELG  REFERENCIA MARÇO/24, LANÇADA NA PLANILHA DE REPASSE MENSAL ABRIL/2024.
.
DESPACHO Nº 499/2024/SES/GMAE - CG-14421 (59376570)RELATÓRIO Nº 03 / 2024 SES/GMAE - CG-14421</t>
        </r>
      </text>
    </comment>
    <comment ref="F125" authorId="0">
      <text>
        <r>
          <rPr>
            <sz val="10"/>
            <rFont val="Arial"/>
            <family val="2"/>
          </rPr>
          <t xml:space="preserve">
</t>
        </r>
        <r>
          <rPr>
            <b/>
            <sz val="9"/>
            <color rgb="FF000000"/>
            <rFont val="Segoe UI"/>
            <family val="2"/>
            <charset val="1"/>
          </rPr>
          <t>62.902,61.</t>
        </r>
        <r>
          <rPr>
            <sz val="9"/>
            <color rgb="FF000000"/>
            <rFont val="Segoe UI"/>
            <family val="2"/>
            <charset val="1"/>
          </rPr>
          <t>...EQUATORIAL  REFERENCIA JUNHO 2024,   , LANÇADA NA PLANILHA DE REPASSE MENSAL  JULHO 2024 DESPACHO Nº 311/2024/SES/CGCC / GAAL-11410 (62641978)...              
  -UC..11071692-06/2024.......TOTAL DAFATURA.......R$61.888,93
IR1,2%.....R$668,35........
IR4,8%......345,33....
IR TOTAL.........R$1013,68</t>
        </r>
      </text>
    </comment>
    <comment ref="F126" authorId="0">
      <text>
        <r>
          <rPr>
            <sz val="10"/>
            <rFont val="Arial"/>
            <family val="2"/>
          </rPr>
          <t>52944,79....</t>
        </r>
        <r>
          <rPr>
            <sz val="9"/>
            <color rgb="FF000000"/>
            <rFont val="Segoe UI"/>
            <family val="2"/>
            <charset val="1"/>
          </rPr>
          <t>EQUATORIAL  REFERENCIA JULHO 2024,   , LANÇADA NA PLANILHA DE REPASSE MENSAL  JULHO 2024 DESPACHO Nº 339/2024/SES/CGCC / GAAL-11410 (63544980)...              
  -UC-11071692-07/2024.-TOTAL DA FATURA.......R$52.051,89.-IR1,2%.....R$549,28.-IR4,8%......343,62....IR TOTAL.........R$892,9</t>
        </r>
      </text>
    </comment>
    <comment ref="F127" authorId="0">
      <text>
        <r>
          <rPr>
            <sz val="10"/>
            <rFont val="Arial"/>
            <family val="2"/>
          </rPr>
          <t xml:space="preserve">R$ 56.259,27-Fornecimento energia elétrica, referência agosto/24, Valor informado pela Coordenação de Gestão de Contas e Contratos - GAAL DESPACHO Nº 396/2024/SES/CGCC / GAAL-11410 (64984165)  Processo nº 201700010019675
.
VR.FATURA...............R$ 55.325,88
IR..................................R$ 933,39
</t>
        </r>
      </text>
    </comment>
    <comment ref="F128" authorId="2">
      <text>
        <r>
          <rPr>
            <sz val="9"/>
            <color indexed="81"/>
            <rFont val="Segoe UI"/>
            <family val="2"/>
          </rPr>
          <t>....EQUATORIAL  REFERENCIA SETEMBRO 2024,   , LANÇADA NA PLANILHA DE REPASSE MENSAL  SETEMBRO 2024 DESPACHO Nº 437/2024/SES/CGCC / GAAL-11410 SEI 66162362...              
  -UC-11071692-09/2024.-TOTAL DA FATURA.......</t>
        </r>
        <r>
          <rPr>
            <b/>
            <sz val="9"/>
            <color indexed="81"/>
            <rFont val="Segoe UI"/>
            <family val="2"/>
          </rPr>
          <t>R$55.877,35.</t>
        </r>
        <r>
          <rPr>
            <sz val="9"/>
            <color indexed="81"/>
            <rFont val="Segoe UI"/>
            <family val="2"/>
          </rPr>
          <t xml:space="preserve">
-IR1,2%.....R$596,63.-IR4,8%......339,92....IR TOTAL.........</t>
        </r>
        <r>
          <rPr>
            <b/>
            <sz val="9"/>
            <color indexed="81"/>
            <rFont val="Segoe UI"/>
            <family val="2"/>
          </rPr>
          <t>R$936,55</t>
        </r>
      </text>
    </comment>
    <comment ref="F129" authorId="2">
      <text>
        <r>
          <rPr>
            <sz val="9"/>
            <color indexed="81"/>
            <rFont val="Segoe UI"/>
            <family val="2"/>
          </rPr>
          <t>25524,9....EQUATORIAL  REFERENCIA OUTUBRO  2024,   , LANÇADA NA PLANILHA DE REPASSE MENSAL  OUTUBRO  2024 DESPACHO Nº 477/2024/SES/CGCC / GAAL-11410 SEI 67193540...                R$ 25.524,9
-UC-11071692-10/2024.-TOTAL DA FATURA.......R$24.150,78
.-IR1,2%.....R$858,41.-IR4,8%......515,71....IR TOTAL.........R$1.374,12.
.
R$ 56.770-UC--.-TOTAL DA FATURA.......R$5.6770
.-IR1,2%.....R$.-IR4,8%..........IR TOTAL.........R$</t>
        </r>
      </text>
    </comment>
  </commentList>
</comments>
</file>

<file path=xl/sharedStrings.xml><?xml version="1.0" encoding="utf-8"?>
<sst xmlns="http://schemas.openxmlformats.org/spreadsheetml/2006/main" count="193" uniqueCount="58">
  <si>
    <t>Relatório Resumido da Execução Orçamentária e Financeira por Contrato de Gestão</t>
  </si>
  <si>
    <t>Mês/Ano: JANEIRO A OUTUBRO/2024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</si>
  <si>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</si>
  <si>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</si>
  <si>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</si>
  <si>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03.969.808/0003-31</t>
  </si>
  <si>
    <t>Unidade Gerida: Hospital Estadual de Doenças Tropicais Dr. Anuar Auad – HDT</t>
  </si>
  <si>
    <t>Contrato de Gestão nº 091/2012-SES/GO e 1° Apostilamento, 2° Apostilamento, 3° Apostilamento, 4° Apostilamento, 5° Apostilamento.</t>
  </si>
  <si>
    <t>Vigência do Contrato de Gestão -  16° Termo Aditivo: Início:   25/06/2023    Término: 24/06/2025</t>
  </si>
  <si>
    <t>Previsão de Repasse Mensal do Contrato de Gestão/ADITIVO - Custeio : R$ 7.116.084,94    Processo nº: 201100010017260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</si>
  <si>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</si>
  <si>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</si>
  <si>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</si>
  <si>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</si>
  <si>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</si>
  <si>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</si>
  <si>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</si>
  <si>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</si>
  <si>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</si>
  <si>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</si>
  <si>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</si>
  <si>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</si>
  <si>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</si>
  <si>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</si>
  <si>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</si>
  <si>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</si>
  <si>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</si>
  <si>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</si>
  <si>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</si>
  <si>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</si>
  <si>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</si>
  <si>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</si>
  <si>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</si>
  <si>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</si>
  <si>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</si>
  <si>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</si>
  <si>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</si>
  <si>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</si>
  <si>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</si>
  <si>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</si>
  <si>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</si>
  <si>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</si>
  <si>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</si>
  <si>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</si>
  <si>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Servidores cedidos.</t>
  </si>
  <si>
    <t>3.1.91.11.10</t>
  </si>
  <si>
    <t>SES/COFP, E SES/SUPECC-03082.</t>
  </si>
  <si>
    <t>Glosa -Residentes (Programa de Residência Médica).</t>
  </si>
  <si>
    <t>Outras Glosas-Diferença do ajuste de folha - valor da folha menor que o previsto no Contrato.</t>
  </si>
  <si>
    <t>Glosa- Concessionárias (faturas da energia).</t>
  </si>
  <si>
    <t>3.3.90.39.04</t>
  </si>
  <si>
    <t>SES/GAAL-11410, SES/GMAE-14421 E SES/SUPECC-03082.</t>
  </si>
  <si>
    <t>Glosa - Não cumprimento de Metas Contratuais.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</si>
  <si>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</si>
  <si>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</si>
  <si>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</si>
  <si>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(Informar na Nota Explicativa):                                                                                                                                                                                                       
•	PROC:201100010017260 ,ISG-HDT , REF. AO REP. CONT.GESTÃO,16° T.A REF. NOVEMBRO 2023.AUT. CONF. DESPACHO Nº 3690/2023/G .VALOR PAGO..................R$ 112.215,94.                                                  
•	R$ 10233,17- PROC:201100010017260 ,ISG-HDT , REF. AO REP.CONT. GESTÃO,16° T.A REF. DEZEMBRO 2023.. O VALOR DA FOLHA DEZ/23 FOI RETIFICADO PELA COORDENAÇÃO DE FOLHA DE PAGAMENTO CONFORME PLANILHA (57755366) ANEXA AO Processo nº 202100010024770.                                                                                                                                                                                          
•	R$ 285.600,00 - investimento, para aquisição de 01 (uma) Lavadora Termodesinfectora Processo 202300010048857.                                                                                                                                                            
•	R$ 126.000,00 - investimento, para aquisição de 02 (dois) Aparelhos de Hemodiálise Proc.202300010048865.                                                                                                                                                                        
•	R$ 101.846,01- Aporte de recursos destinados Instituto Sócrates Guanaes - ISG, a título de investimento, para aquisição de 01 (um) aparelho de vídeogastroscópio destinado ao Hospital de Doenças Tropicais Dr. Anuar Anuad - HDT. Contrato de Gestão nº 091/2012 – SES/GO - Processo 201100010017260. . PDF 2023285003821. DAOF 2596. RD n° 401/2023 - SES/GMAE(52222582).PROCESSO  202300010048874.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 (informar a natureza, processo e outros esclarecimentos sobre o repasse efetuado para a contratada, objetivamente, na Nota Explicativa)           
•	PROC:201100010017260 ,ISG-HDT , REF. AO REP. CONT. GESTÃO,16° T.A REF. JUNHO 2023.AUT. CONF. DESPACHO Nº 3690/2023/G.VALOR PAGO..............R$ 118.404,53.                             
•	PROC:201100010017260 ,ISG-HDT , REF. AO REP. CONT. GESTÃO,16° T.A REF. JULHO 2023.AUT. CONF. DESPACHO Nº 3690/2023/G.VALOR PAGO...............R$ 592.022,65.                                                                 
•	PROC:201100010017260 ,ISG-HDT , REF. AO REP. CONT. GESTÃO,16° T.A REF. AGOSTO 2023.AUT. CONF. DESPACHO Nº 3690/2023/GAB.VALOR PAGO..............R$ 619.358,32.                                                   
•	Repasse Contrato de Gestão, custeio, setembro/23 - AUT. CONF. DESPACHO Nº 3690/2023/GAB - HDT.VALOR PAGO....................R$ 619.358,32.                                                                     
•	PROC:201100010017260 ,ISG-HDT , REF. AO REP. CONT. GESTÃO,16° T.A REF. OUTUBRO 2023.AUT. CONF. DESPACHO Nº 3690/2023/GA.VALOR PAGO...............R$ 619.313,32.        
•	 PROC:201100010017260 ,ISG-HDT , REF. AO REP. CONT. GESTÃO,16° T.A REF. NOVEMBRO 2023.AUT. CONF. DESPACHO Nº 3690/2023/G.VALOR PAGO...............R$ 619.358,32.       
•	PROC:201100010017260 ,ISG-HDT , REF. AO REP. CONT. GESTÃO,16° T.A REF. DEZEMBRO 2023.AUT. CONF. DESPACHO Nº 3690/2023/G.VALOR PAGO..................R$ 592.022,65.                                                       
•	PROC.201100010017260- ISG-HDT ,PISO NACIONAL ENFERMAGEM, REF. DEZEMBRO/2023, CONF.DESP Nº 429/2024/SES/GEMOD-21281..VALOR PAGO.................R$ 15.106,64..DESPACHO Nº 2260/2024/GAB (59602970) E DESPACHO Nº 5205/2024/SES/SGI-03079 (59647905).                                                                                                                                                                                                 
•	PROC.201100010017260- ISG-HDT ,PISO NACIONAL ENFERMAGEM,REF. MAIO, JUNHO, JULHO e AGOSTO/2023, CONF.DESP Nº 429/2024/S .VALOR PAGO................R$ 143.461,37..DESPACHO Nº 2260/2024/GAB (59602970) E DESPACHONº 5205/2024/SES/SGI-03079 (59647905).                                                                                                                                                                                     PROC.201100010017260- ISG-HDT ,PISO NACIONAL ENFERMAGEM, REF. .PNE-ISG-
•	HDT-5 A 8/23 ............... 167.964,04 PNE-ISG-HDT-5-8/23#............... 401.414,01.
•	TOTAL PAGO.............R$ 569.378,05.DESPACHO Nº2260/2024/GAB (59602970) E DESPACHO Nº 5205/2024/SES/SGI-03079 (59647905).                                                                                                                                      
•	PROC.201100010017260- ISG-HDT ,PISO NACIONAL ENFERMAGEM, REF.:.PNE-ISG-HDT-5-8/23# ......... 50.568,14 
•	PNE-ISG-HDT-09/23 ......... 190.851,89
•	 PNE-ISG-HDT-10/23 ......... 172.968,57 Total a Pagar:414.388,60.
•	.DESPACHO Nº 2260/2024/GAB (59602970) E DESPACHO Nº 5205/2024/SES/SGI-03079 (59647905).                                                                                                                      PROC.201100010017260- ISG-HDT ,PISO NACIONAL ENFERMAGEM, REF. :.
•	PNE-ISG-HDT-10/23 ......... 15.530,86 
•	PNE-ISG-HDT-11/23 ......... 189.545,06
•	 PNE-ISG-HDT-13° ................ 19.335,83 Total PAGO: 224.411,75..
•	DESPACHO Nº 2260/2024/GAB (59602970) E DESPACHO Nº 5205/2024/SES/SGI-03079 (59647905).                                                                                                                                PROC.201100010017260- ISG-HDT ,PISO NACIONAL ENFERMAGEM, REF. :.
•	PNE-ISG-HDT-13° ............ 106.679,00
•	 PNE-ISG-HDT-13°- ...... 63.617,30 
•	PNE-ISG-HDT-12/23 ...... 175.682,63 Total PAGO: 345.978,93..DESPACHO Nº 2260/2024/GAB (59602970) E DESPACHO Nº 5205/2024/SES/SGI-03079 (59647905).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</si>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</sst>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[$-416]mmm\-yy;@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theme="0"/>
      <name val="Calibri"/>
      <family val="2"/>
      <charset val="1"/>
    </font>
    <font>
      <sz val="8"/>
      <name val="Calibri"/>
      <family val="2"/>
      <charset val="1"/>
    </font>
    <font>
      <sz val="12"/>
      <color rgb="FF1F497D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/>
      <diagonal/>
    </border>
    <border>
      <left style="medium">
        <color rgb="FFCCCCCC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165" fontId="6" fillId="0" borderId="16" xfId="0" applyNumberFormat="1" applyFont="1" applyBorder="1" applyAlignment="1">
      <alignment horizontal="center" vertical="center" wrapText="1"/>
    </xf>
    <xf numFmtId="164" fontId="6" fillId="0" borderId="1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6" fillId="0" borderId="16" xfId="1" applyFont="1" applyBorder="1" applyAlignment="1" applyProtection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7" fontId="6" fillId="0" borderId="13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0" fillId="0" borderId="18" xfId="0" applyNumberFormat="1" applyBorder="1"/>
    <xf numFmtId="4" fontId="8" fillId="0" borderId="18" xfId="0" applyNumberFormat="1" applyFont="1" applyBorder="1"/>
    <xf numFmtId="0" fontId="3" fillId="4" borderId="13" xfId="0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43" fontId="3" fillId="0" borderId="0" xfId="0" applyNumberFormat="1" applyFont="1" applyAlignment="1">
      <alignment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7" fontId="3" fillId="0" borderId="0" xfId="0" applyNumberFormat="1" applyFont="1" applyAlignment="1">
      <alignment wrapText="1"/>
    </xf>
    <xf numFmtId="0" fontId="5" fillId="3" borderId="18" xfId="0" applyFont="1" applyFill="1" applyBorder="1" applyAlignment="1">
      <alignment horizontal="center" vertical="center" wrapText="1"/>
    </xf>
    <xf numFmtId="164" fontId="6" fillId="0" borderId="18" xfId="1" applyFont="1" applyBorder="1" applyAlignment="1" applyProtection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164" fontId="0" fillId="0" borderId="18" xfId="2" applyFont="1" applyBorder="1" applyAlignment="1" applyProtection="1">
      <alignment horizontal="right" vertical="center"/>
    </xf>
    <xf numFmtId="4" fontId="0" fillId="0" borderId="18" xfId="2" applyNumberFormat="1" applyFont="1" applyBorder="1" applyAlignment="1" applyProtection="1">
      <alignment horizontal="right" vertical="center"/>
    </xf>
    <xf numFmtId="0" fontId="11" fillId="0" borderId="18" xfId="0" applyFont="1" applyBorder="1" applyAlignment="1">
      <alignment horizontal="center" vertical="center" wrapText="1"/>
    </xf>
    <xf numFmtId="4" fontId="12" fillId="0" borderId="19" xfId="3" applyNumberFormat="1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164" fontId="3" fillId="0" borderId="19" xfId="2" applyFont="1" applyBorder="1" applyAlignment="1" applyProtection="1">
      <alignment horizontal="center" vertical="center" wrapText="1"/>
    </xf>
    <xf numFmtId="164" fontId="5" fillId="5" borderId="18" xfId="0" applyNumberFormat="1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3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18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5" fillId="5" borderId="18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Normal" xfId="0" builtinId="0"/>
    <cellStyle name="Normal 65" xfId="3"/>
    <cellStyle name="Vírgula" xfId="1" builtinId="3"/>
    <cellStyle name="Vírgula 4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9"/>
    <pageSetUpPr fitToPage="1"/>
  </sheetPr>
  <dimension ref="A1:X187"/>
  <sheetViews>
    <sheetView tabSelected="1" zoomScaleNormal="100" workbookViewId="0">
      <selection activeCell="N142" sqref="N142"/>
    </sheetView>
  </sheetViews>
  <sheetFormatPr defaultColWidth="8.7109375" defaultRowHeight="15" x14ac:dyDescent="0.25"/>
  <cols>
    <col min="1" max="1" width="9.42578125" customWidth="1"/>
    <col min="2" max="2" width="14.28515625" customWidth="1"/>
    <col min="3" max="3" width="14" style="58" customWidth="1"/>
    <col min="4" max="7" width="14" customWidth="1"/>
    <col min="8" max="8" width="17" customWidth="1"/>
    <col min="9" max="11" width="15" customWidth="1"/>
    <col min="12" max="12" width="15" style="58" customWidth="1"/>
    <col min="13" max="13" width="17" style="58" customWidth="1"/>
    <col min="14" max="14" width="16.42578125" style="58" customWidth="1"/>
    <col min="15" max="21" width="15" customWidth="1"/>
    <col min="22" max="22" width="17" customWidth="1"/>
    <col min="23" max="23" width="14.28515625" customWidth="1"/>
    <col min="24" max="24" width="14.28515625" bestFit="1" customWidth="1"/>
  </cols>
  <sheetData>
    <row r="1" spans="1:22" ht="26.25" x14ac:dyDescent="0.2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82" t="s">
        <v>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x14ac:dyDescent="0.25">
      <c r="A5" s="80" t="s">
        <v>2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</row>
    <row r="6" spans="1:22" x14ac:dyDescent="0.25">
      <c r="A6" s="78" t="s">
        <v>3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2"/>
      <c r="P6" s="2"/>
      <c r="Q6" s="2"/>
      <c r="R6" s="2"/>
      <c r="S6" s="2"/>
      <c r="T6" s="2"/>
      <c r="U6" s="2"/>
      <c r="V6" s="2"/>
    </row>
    <row r="7" spans="1:22" x14ac:dyDescent="0.2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2"/>
      <c r="P7" s="2"/>
      <c r="Q7" s="2"/>
      <c r="R7" s="2"/>
      <c r="S7" s="2"/>
      <c r="T7" s="2"/>
      <c r="U7" s="2"/>
      <c r="V7" s="2"/>
    </row>
    <row r="8" spans="1:22" x14ac:dyDescent="0.25">
      <c r="A8" s="80" t="s">
        <v>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spans="1:22" x14ac:dyDescent="0.25">
      <c r="A9" s="78" t="s">
        <v>5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80" t="s">
        <v>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spans="1:22" ht="15.75" thickBot="1" x14ac:dyDescent="0.3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2"/>
      <c r="P12" s="2"/>
      <c r="Q12" s="2"/>
      <c r="R12" s="2"/>
      <c r="S12" s="2"/>
      <c r="T12" s="2"/>
      <c r="U12" s="2"/>
      <c r="V12" s="2"/>
    </row>
    <row r="13" spans="1:22" ht="15.75" customHeight="1" thickBot="1" x14ac:dyDescent="0.3">
      <c r="A13" s="72" t="s">
        <v>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15.75" customHeight="1" thickBot="1" x14ac:dyDescent="0.3">
      <c r="A14" s="72" t="s">
        <v>8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</row>
    <row r="15" spans="1:22" ht="15.75" thickBot="1" x14ac:dyDescent="0.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3"/>
      <c r="Q15" s="3"/>
      <c r="R15" s="3"/>
      <c r="S15" s="3"/>
      <c r="T15" s="3"/>
      <c r="U15" s="3"/>
      <c r="V15" s="3"/>
    </row>
    <row r="16" spans="1:22" ht="15.75" customHeight="1" thickBot="1" x14ac:dyDescent="0.3">
      <c r="A16" s="72" t="s">
        <v>9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</row>
    <row r="17" spans="1:24" ht="25.5" customHeight="1" thickBot="1" x14ac:dyDescent="0.3">
      <c r="A17" s="72" t="s">
        <v>10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4" ht="15.75" customHeight="1" thickBot="1" x14ac:dyDescent="0.3">
      <c r="A18" s="73" t="s">
        <v>11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</row>
    <row r="19" spans="1:24" s="5" customFormat="1" ht="15.75" customHeight="1" thickBot="1" x14ac:dyDescent="0.3">
      <c r="A19" s="74" t="s">
        <v>12</v>
      </c>
      <c r="B19" s="4"/>
      <c r="C19" s="75" t="s">
        <v>13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</row>
    <row r="20" spans="1:24" s="5" customFormat="1" ht="84.75" customHeight="1" thickBot="1" x14ac:dyDescent="0.3">
      <c r="A20" s="74"/>
      <c r="B20" s="76" t="s">
        <v>14</v>
      </c>
      <c r="C20" s="70" t="s">
        <v>15</v>
      </c>
      <c r="D20" s="77" t="s">
        <v>16</v>
      </c>
      <c r="E20" s="77"/>
      <c r="F20" s="77"/>
      <c r="G20" s="69" t="s">
        <v>17</v>
      </c>
      <c r="H20" s="69"/>
      <c r="I20" s="69"/>
      <c r="J20" s="6" t="s">
        <v>18</v>
      </c>
      <c r="K20" s="69" t="s">
        <v>19</v>
      </c>
      <c r="L20" s="69"/>
      <c r="M20" s="69"/>
      <c r="N20" s="69"/>
      <c r="O20" s="69" t="s">
        <v>20</v>
      </c>
      <c r="P20" s="69"/>
      <c r="Q20" s="6" t="s">
        <v>21</v>
      </c>
      <c r="R20" s="69" t="s">
        <v>22</v>
      </c>
      <c r="S20" s="69"/>
      <c r="T20" s="69" t="s">
        <v>23</v>
      </c>
      <c r="U20" s="69"/>
      <c r="V20" s="70" t="s">
        <v>24</v>
      </c>
    </row>
    <row r="21" spans="1:24" s="5" customFormat="1" ht="39.75" customHeight="1" thickBot="1" x14ac:dyDescent="0.3">
      <c r="A21" s="74"/>
      <c r="B21" s="76"/>
      <c r="C21" s="70"/>
      <c r="D21" s="7" t="s">
        <v>25</v>
      </c>
      <c r="E21" s="7" t="s">
        <v>26</v>
      </c>
      <c r="F21" s="7" t="s">
        <v>27</v>
      </c>
      <c r="G21" s="7" t="s">
        <v>25</v>
      </c>
      <c r="H21" s="7" t="s">
        <v>26</v>
      </c>
      <c r="I21" s="7" t="s">
        <v>27</v>
      </c>
      <c r="J21" s="7" t="s">
        <v>25</v>
      </c>
      <c r="K21" s="7" t="s">
        <v>28</v>
      </c>
      <c r="L21" s="7" t="s">
        <v>25</v>
      </c>
      <c r="M21" s="7" t="s">
        <v>26</v>
      </c>
      <c r="N21" s="7" t="s">
        <v>27</v>
      </c>
      <c r="O21" s="7" t="s">
        <v>25</v>
      </c>
      <c r="P21" s="7" t="s">
        <v>26</v>
      </c>
      <c r="Q21" s="7"/>
      <c r="R21" s="7" t="s">
        <v>25</v>
      </c>
      <c r="S21" s="7" t="s">
        <v>26</v>
      </c>
      <c r="T21" s="7" t="s">
        <v>25</v>
      </c>
      <c r="U21" s="7" t="s">
        <v>29</v>
      </c>
      <c r="V21" s="70"/>
      <c r="W21" s="8"/>
      <c r="X21" s="8"/>
    </row>
    <row r="22" spans="1:24" s="5" customFormat="1" ht="15.75" thickBot="1" x14ac:dyDescent="0.3">
      <c r="A22" s="9">
        <v>45292</v>
      </c>
      <c r="B22" s="10">
        <f>7634070.56+104260.48+1477312.45+190557.07</f>
        <v>9406200.5600000005</v>
      </c>
      <c r="C22" s="11">
        <v>7928888.1100000003</v>
      </c>
      <c r="D22" s="12">
        <v>41290041.780000001</v>
      </c>
      <c r="E22" s="11"/>
      <c r="F22" s="11"/>
      <c r="G22" s="11">
        <v>13291466.119999999</v>
      </c>
      <c r="H22" s="11"/>
      <c r="I22" s="11"/>
      <c r="J22" s="13">
        <v>1564065.93</v>
      </c>
      <c r="K22" s="14">
        <v>45292</v>
      </c>
      <c r="L22" s="15">
        <v>6370733.0599999996</v>
      </c>
      <c r="M22" s="15"/>
      <c r="N22" s="15"/>
      <c r="O22" s="16"/>
      <c r="P22" s="16"/>
      <c r="Q22" s="16"/>
      <c r="R22" s="16"/>
      <c r="S22" s="16"/>
      <c r="T22" s="16"/>
      <c r="U22" s="16"/>
      <c r="V22" s="17">
        <f t="shared" ref="V22:V73" si="0">L22+M22+N22+R22+S22+T22+U22</f>
        <v>6370733.0599999996</v>
      </c>
      <c r="W22" s="18"/>
      <c r="X22" s="19"/>
    </row>
    <row r="23" spans="1:24" s="5" customFormat="1" ht="15.75" thickBot="1" x14ac:dyDescent="0.3">
      <c r="A23" s="9">
        <v>45323</v>
      </c>
      <c r="B23" s="10">
        <f>7634070.56+104260.48+1477312.45+193833.39</f>
        <v>9409476.8800000008</v>
      </c>
      <c r="C23" s="11">
        <v>7932164.4299999997</v>
      </c>
      <c r="D23" s="12">
        <v>3592278.26</v>
      </c>
      <c r="E23" s="11"/>
      <c r="F23" s="11"/>
      <c r="G23" s="11">
        <v>6920733.0599999996</v>
      </c>
      <c r="H23" s="11"/>
      <c r="I23" s="11"/>
      <c r="J23" s="13">
        <v>1544290.4</v>
      </c>
      <c r="K23" s="14">
        <v>45323</v>
      </c>
      <c r="L23" s="15">
        <v>6920733.0599999996</v>
      </c>
      <c r="M23" s="15"/>
      <c r="N23" s="15"/>
      <c r="O23" s="16"/>
      <c r="P23" s="16"/>
      <c r="Q23" s="16"/>
      <c r="R23" s="16"/>
      <c r="S23" s="16"/>
      <c r="T23" s="16"/>
      <c r="U23" s="16"/>
      <c r="V23" s="17">
        <f t="shared" si="0"/>
        <v>6920733.0599999996</v>
      </c>
      <c r="W23" s="18"/>
      <c r="X23" s="19"/>
    </row>
    <row r="24" spans="1:24" s="5" customFormat="1" ht="15.75" thickBot="1" x14ac:dyDescent="0.3">
      <c r="A24" s="9">
        <v>45323</v>
      </c>
      <c r="B24" s="10"/>
      <c r="C24" s="11"/>
      <c r="D24" s="11"/>
      <c r="E24" s="11"/>
      <c r="F24" s="11"/>
      <c r="G24" s="11"/>
      <c r="H24" s="11"/>
      <c r="I24" s="11"/>
      <c r="J24" s="13"/>
      <c r="K24" s="14">
        <v>45231</v>
      </c>
      <c r="L24" s="15"/>
      <c r="M24" s="15"/>
      <c r="N24" s="15"/>
      <c r="O24" s="16"/>
      <c r="P24" s="16"/>
      <c r="Q24" s="16"/>
      <c r="R24" s="15">
        <v>112215.94</v>
      </c>
      <c r="S24" s="16"/>
      <c r="T24" s="16"/>
      <c r="U24" s="16"/>
      <c r="V24" s="17">
        <f t="shared" si="0"/>
        <v>112215.94</v>
      </c>
      <c r="W24" s="18"/>
      <c r="X24" s="19"/>
    </row>
    <row r="25" spans="1:24" s="5" customFormat="1" ht="15.75" thickBot="1" x14ac:dyDescent="0.3">
      <c r="A25" s="9">
        <v>45352</v>
      </c>
      <c r="B25" s="10">
        <f>7634070.56+104260.48+1477312.45+194759.05</f>
        <v>9410402.540000001</v>
      </c>
      <c r="C25" s="11">
        <v>7933090.0899999999</v>
      </c>
      <c r="D25" s="11"/>
      <c r="E25" s="11"/>
      <c r="F25" s="11"/>
      <c r="G25" s="12">
        <v>2462002.02</v>
      </c>
      <c r="H25" s="11"/>
      <c r="I25" s="11"/>
      <c r="J25" s="13">
        <v>1542694.05</v>
      </c>
      <c r="K25" s="14">
        <v>45380</v>
      </c>
      <c r="L25" s="15">
        <v>6920733.0599999996</v>
      </c>
      <c r="M25" s="15"/>
      <c r="N25" s="15"/>
      <c r="O25" s="16"/>
      <c r="P25" s="16"/>
      <c r="Q25" s="16"/>
      <c r="R25" s="16"/>
      <c r="S25" s="16"/>
      <c r="T25" s="16"/>
      <c r="U25" s="16"/>
      <c r="V25" s="17">
        <f t="shared" si="0"/>
        <v>6920733.0599999996</v>
      </c>
      <c r="W25" s="18"/>
      <c r="X25" s="19"/>
    </row>
    <row r="26" spans="1:24" s="5" customFormat="1" ht="15.75" thickBot="1" x14ac:dyDescent="0.3">
      <c r="A26" s="9">
        <v>45352</v>
      </c>
      <c r="B26" s="10"/>
      <c r="C26" s="11"/>
      <c r="D26" s="11"/>
      <c r="E26" s="11"/>
      <c r="F26" s="11"/>
      <c r="G26" s="11"/>
      <c r="H26" s="11"/>
      <c r="I26" s="11"/>
      <c r="J26" s="13"/>
      <c r="K26" s="14">
        <v>45292</v>
      </c>
      <c r="L26" s="15">
        <v>527077.73</v>
      </c>
      <c r="M26" s="15"/>
      <c r="N26" s="15"/>
      <c r="O26" s="16"/>
      <c r="P26" s="16"/>
      <c r="Q26" s="16"/>
      <c r="R26" s="16"/>
      <c r="S26" s="16"/>
      <c r="T26" s="16"/>
      <c r="U26" s="16"/>
      <c r="V26" s="17">
        <f t="shared" si="0"/>
        <v>527077.73</v>
      </c>
      <c r="W26" s="18"/>
      <c r="X26" s="19"/>
    </row>
    <row r="27" spans="1:24" s="5" customFormat="1" ht="15.75" thickBot="1" x14ac:dyDescent="0.3">
      <c r="A27" s="9">
        <v>45352</v>
      </c>
      <c r="B27" s="10"/>
      <c r="C27" s="11"/>
      <c r="D27" s="11"/>
      <c r="E27" s="11"/>
      <c r="F27" s="11"/>
      <c r="G27" s="11"/>
      <c r="H27" s="11"/>
      <c r="I27" s="11"/>
      <c r="J27" s="13"/>
      <c r="K27" s="14">
        <v>45289</v>
      </c>
      <c r="L27" s="15"/>
      <c r="M27" s="15"/>
      <c r="N27" s="15"/>
      <c r="O27" s="16"/>
      <c r="P27" s="16"/>
      <c r="Q27" s="16"/>
      <c r="R27" s="16">
        <v>10233.17</v>
      </c>
      <c r="S27" s="16"/>
      <c r="T27" s="16"/>
      <c r="U27" s="16"/>
      <c r="V27" s="17">
        <f t="shared" si="0"/>
        <v>10233.17</v>
      </c>
      <c r="W27" s="18"/>
      <c r="X27" s="19"/>
    </row>
    <row r="28" spans="1:24" s="5" customFormat="1" ht="15.75" thickBot="1" x14ac:dyDescent="0.3">
      <c r="A28" s="9">
        <v>45383</v>
      </c>
      <c r="B28" s="10">
        <f>7634070.56+104260.48+1477312.45+192214.27</f>
        <v>9407857.7599999998</v>
      </c>
      <c r="C28" s="11">
        <v>7930545.3099999996</v>
      </c>
      <c r="D28" s="11"/>
      <c r="E28" s="12">
        <v>127278.2</v>
      </c>
      <c r="F28" s="11"/>
      <c r="G28" s="11">
        <v>15181221.02</v>
      </c>
      <c r="H28" s="11"/>
      <c r="I28" s="11"/>
      <c r="J28" s="13">
        <v>1547464.74</v>
      </c>
      <c r="K28" s="14">
        <v>45292</v>
      </c>
      <c r="L28" s="15">
        <v>750878.99</v>
      </c>
      <c r="M28" s="15"/>
      <c r="N28" s="15"/>
      <c r="O28" s="16"/>
      <c r="P28" s="16"/>
      <c r="Q28" s="16"/>
      <c r="R28" s="16"/>
      <c r="S28" s="16"/>
      <c r="T28" s="16"/>
      <c r="U28" s="16"/>
      <c r="V28" s="17">
        <f t="shared" si="0"/>
        <v>750878.99</v>
      </c>
      <c r="W28" s="18"/>
      <c r="X28" s="19"/>
    </row>
    <row r="29" spans="1:24" s="5" customFormat="1" ht="15.75" thickBot="1" x14ac:dyDescent="0.3">
      <c r="A29" s="9">
        <v>45383</v>
      </c>
      <c r="B29" s="10"/>
      <c r="C29" s="11"/>
      <c r="D29" s="11"/>
      <c r="E29" s="11"/>
      <c r="F29" s="11"/>
      <c r="G29" s="11"/>
      <c r="H29" s="11"/>
      <c r="I29" s="11"/>
      <c r="J29" s="20"/>
      <c r="K29" s="14">
        <v>45323</v>
      </c>
      <c r="L29" s="15">
        <v>747732.25</v>
      </c>
      <c r="M29" s="15"/>
      <c r="N29" s="15"/>
      <c r="O29" s="16"/>
      <c r="P29" s="16"/>
      <c r="Q29" s="16"/>
      <c r="R29" s="16"/>
      <c r="S29" s="16"/>
      <c r="T29" s="16"/>
      <c r="U29" s="16"/>
      <c r="V29" s="17">
        <f t="shared" si="0"/>
        <v>747732.25</v>
      </c>
      <c r="W29" s="18"/>
      <c r="X29" s="19"/>
    </row>
    <row r="30" spans="1:24" s="5" customFormat="1" ht="15.75" thickBot="1" x14ac:dyDescent="0.3">
      <c r="A30" s="9">
        <v>45383</v>
      </c>
      <c r="B30" s="10"/>
      <c r="C30" s="11"/>
      <c r="D30" s="11"/>
      <c r="E30" s="11"/>
      <c r="F30" s="11"/>
      <c r="G30" s="11"/>
      <c r="H30" s="11"/>
      <c r="I30" s="11"/>
      <c r="J30" s="20"/>
      <c r="K30" s="14">
        <v>45352</v>
      </c>
      <c r="L30" s="15">
        <v>592022.65</v>
      </c>
      <c r="M30" s="15"/>
      <c r="N30" s="15"/>
      <c r="O30" s="16"/>
      <c r="P30" s="16"/>
      <c r="Q30" s="16"/>
      <c r="R30" s="16"/>
      <c r="S30" s="16"/>
      <c r="T30" s="16"/>
      <c r="U30" s="16"/>
      <c r="V30" s="17">
        <f t="shared" si="0"/>
        <v>592022.65</v>
      </c>
      <c r="W30" s="18"/>
      <c r="X30" s="19"/>
    </row>
    <row r="31" spans="1:24" s="5" customFormat="1" ht="15.75" thickBot="1" x14ac:dyDescent="0.3">
      <c r="A31" s="9">
        <v>45383</v>
      </c>
      <c r="B31" s="10"/>
      <c r="C31" s="11"/>
      <c r="D31" s="11"/>
      <c r="E31" s="11"/>
      <c r="F31" s="11"/>
      <c r="G31" s="11"/>
      <c r="H31" s="11"/>
      <c r="I31" s="11"/>
      <c r="J31" s="20"/>
      <c r="K31" s="14">
        <v>45383</v>
      </c>
      <c r="L31" s="15">
        <v>7512755.71</v>
      </c>
      <c r="M31" s="15"/>
      <c r="N31" s="15"/>
      <c r="O31" s="16"/>
      <c r="P31" s="16"/>
      <c r="Q31" s="16"/>
      <c r="R31" s="16"/>
      <c r="S31" s="16"/>
      <c r="T31" s="16"/>
      <c r="U31" s="16"/>
      <c r="V31" s="17">
        <f t="shared" si="0"/>
        <v>7512755.71</v>
      </c>
      <c r="W31" s="18"/>
      <c r="X31" s="19"/>
    </row>
    <row r="32" spans="1:24" s="5" customFormat="1" ht="15.75" thickBot="1" x14ac:dyDescent="0.3">
      <c r="A32" s="9">
        <v>45383</v>
      </c>
      <c r="B32" s="10"/>
      <c r="C32" s="11"/>
      <c r="D32" s="11"/>
      <c r="E32" s="11"/>
      <c r="F32" s="11"/>
      <c r="G32" s="11"/>
      <c r="H32" s="11"/>
      <c r="I32" s="11"/>
      <c r="J32" s="20"/>
      <c r="K32" s="14">
        <v>45078</v>
      </c>
      <c r="L32" s="15"/>
      <c r="M32" s="15"/>
      <c r="N32" s="15"/>
      <c r="O32" s="16"/>
      <c r="P32" s="16"/>
      <c r="Q32" s="16"/>
      <c r="R32" s="16"/>
      <c r="S32" s="16"/>
      <c r="T32" s="15">
        <v>118404.53</v>
      </c>
      <c r="U32" s="16"/>
      <c r="V32" s="17">
        <f t="shared" si="0"/>
        <v>118404.53</v>
      </c>
      <c r="W32" s="18"/>
      <c r="X32" s="19"/>
    </row>
    <row r="33" spans="1:24" s="5" customFormat="1" ht="15.75" thickBot="1" x14ac:dyDescent="0.3">
      <c r="A33" s="9">
        <v>45383</v>
      </c>
      <c r="B33" s="10"/>
      <c r="C33" s="11"/>
      <c r="D33" s="11"/>
      <c r="E33" s="11"/>
      <c r="F33" s="11"/>
      <c r="G33" s="11"/>
      <c r="H33" s="11"/>
      <c r="I33" s="11"/>
      <c r="J33" s="20"/>
      <c r="K33" s="14">
        <v>45108</v>
      </c>
      <c r="L33" s="15"/>
      <c r="M33" s="15"/>
      <c r="N33" s="15"/>
      <c r="O33" s="16"/>
      <c r="P33" s="16"/>
      <c r="Q33" s="16"/>
      <c r="R33" s="16"/>
      <c r="S33" s="16"/>
      <c r="T33" s="15">
        <v>592022.65</v>
      </c>
      <c r="U33" s="16"/>
      <c r="V33" s="17">
        <f t="shared" si="0"/>
        <v>592022.65</v>
      </c>
      <c r="W33" s="18"/>
      <c r="X33" s="19"/>
    </row>
    <row r="34" spans="1:24" s="5" customFormat="1" ht="15.75" thickBot="1" x14ac:dyDescent="0.3">
      <c r="A34" s="9">
        <v>45383</v>
      </c>
      <c r="B34" s="10"/>
      <c r="C34" s="11"/>
      <c r="D34" s="11"/>
      <c r="E34" s="11"/>
      <c r="F34" s="11"/>
      <c r="G34" s="11"/>
      <c r="H34" s="11"/>
      <c r="I34" s="11"/>
      <c r="J34" s="20"/>
      <c r="K34" s="14">
        <v>45139</v>
      </c>
      <c r="L34" s="15"/>
      <c r="M34" s="15"/>
      <c r="N34" s="15"/>
      <c r="O34" s="16"/>
      <c r="P34" s="16"/>
      <c r="Q34" s="16"/>
      <c r="R34" s="16"/>
      <c r="S34" s="16"/>
      <c r="T34" s="15">
        <v>619358.31999999995</v>
      </c>
      <c r="U34" s="16"/>
      <c r="V34" s="17">
        <f t="shared" si="0"/>
        <v>619358.31999999995</v>
      </c>
      <c r="W34" s="18"/>
      <c r="X34" s="19"/>
    </row>
    <row r="35" spans="1:24" s="5" customFormat="1" ht="15.75" thickBot="1" x14ac:dyDescent="0.3">
      <c r="A35" s="9">
        <v>45383</v>
      </c>
      <c r="B35" s="10"/>
      <c r="C35" s="11"/>
      <c r="D35" s="11"/>
      <c r="E35" s="11"/>
      <c r="F35" s="11"/>
      <c r="G35" s="11"/>
      <c r="H35" s="11"/>
      <c r="I35" s="11"/>
      <c r="J35" s="20"/>
      <c r="K35" s="14">
        <v>45170</v>
      </c>
      <c r="L35" s="15"/>
      <c r="M35" s="15"/>
      <c r="N35" s="15"/>
      <c r="O35" s="16"/>
      <c r="P35" s="16"/>
      <c r="Q35" s="16"/>
      <c r="R35" s="16"/>
      <c r="S35" s="16"/>
      <c r="T35" s="15">
        <v>619358.31999999995</v>
      </c>
      <c r="U35" s="16"/>
      <c r="V35" s="17">
        <f t="shared" si="0"/>
        <v>619358.31999999995</v>
      </c>
      <c r="W35" s="18"/>
      <c r="X35" s="19"/>
    </row>
    <row r="36" spans="1:24" s="5" customFormat="1" ht="15.75" thickBot="1" x14ac:dyDescent="0.3">
      <c r="A36" s="9">
        <v>45383</v>
      </c>
      <c r="B36" s="10"/>
      <c r="C36" s="11"/>
      <c r="D36" s="11"/>
      <c r="E36" s="11"/>
      <c r="F36" s="11"/>
      <c r="G36" s="11"/>
      <c r="H36" s="11"/>
      <c r="I36" s="11"/>
      <c r="J36" s="20"/>
      <c r="K36" s="14">
        <v>45200</v>
      </c>
      <c r="L36" s="15"/>
      <c r="M36" s="15"/>
      <c r="N36" s="15"/>
      <c r="O36" s="16"/>
      <c r="P36" s="16"/>
      <c r="Q36" s="16"/>
      <c r="R36" s="16"/>
      <c r="S36" s="16"/>
      <c r="T36" s="15">
        <v>619313.31999999995</v>
      </c>
      <c r="U36" s="16"/>
      <c r="V36" s="17">
        <f t="shared" si="0"/>
        <v>619313.31999999995</v>
      </c>
      <c r="W36" s="18"/>
      <c r="X36" s="19"/>
    </row>
    <row r="37" spans="1:24" s="5" customFormat="1" ht="15.75" thickBot="1" x14ac:dyDescent="0.3">
      <c r="A37" s="9">
        <v>45383</v>
      </c>
      <c r="B37" s="10"/>
      <c r="C37" s="11"/>
      <c r="D37" s="11"/>
      <c r="E37" s="11"/>
      <c r="F37" s="11"/>
      <c r="G37" s="11"/>
      <c r="H37" s="11"/>
      <c r="I37" s="11"/>
      <c r="J37" s="20"/>
      <c r="K37" s="14">
        <v>45231</v>
      </c>
      <c r="L37" s="15"/>
      <c r="M37" s="15"/>
      <c r="N37" s="15"/>
      <c r="O37" s="16"/>
      <c r="P37" s="16"/>
      <c r="Q37" s="16"/>
      <c r="R37" s="16"/>
      <c r="S37" s="16"/>
      <c r="T37" s="15">
        <v>619358.31999999995</v>
      </c>
      <c r="U37" s="16"/>
      <c r="V37" s="17">
        <f t="shared" si="0"/>
        <v>619358.31999999995</v>
      </c>
      <c r="W37" s="18"/>
      <c r="X37" s="19"/>
    </row>
    <row r="38" spans="1:24" s="5" customFormat="1" ht="15.75" thickBot="1" x14ac:dyDescent="0.3">
      <c r="A38" s="9">
        <v>45383</v>
      </c>
      <c r="B38" s="10"/>
      <c r="C38" s="11"/>
      <c r="D38" s="11"/>
      <c r="E38" s="11"/>
      <c r="F38" s="11"/>
      <c r="G38" s="11"/>
      <c r="H38" s="11"/>
      <c r="I38" s="11"/>
      <c r="J38" s="20"/>
      <c r="K38" s="14">
        <v>45261</v>
      </c>
      <c r="L38" s="15"/>
      <c r="M38" s="15"/>
      <c r="N38" s="15"/>
      <c r="O38" s="16"/>
      <c r="P38" s="16"/>
      <c r="Q38" s="16"/>
      <c r="R38" s="16"/>
      <c r="S38" s="16"/>
      <c r="T38" s="15">
        <v>592022.65</v>
      </c>
      <c r="U38" s="16"/>
      <c r="V38" s="17">
        <f t="shared" si="0"/>
        <v>592022.65</v>
      </c>
      <c r="W38" s="18"/>
      <c r="X38" s="19"/>
    </row>
    <row r="39" spans="1:24" s="5" customFormat="1" ht="15.75" thickBot="1" x14ac:dyDescent="0.3">
      <c r="A39" s="9">
        <v>45413</v>
      </c>
      <c r="B39" s="10">
        <v>9411560.4000000004</v>
      </c>
      <c r="C39" s="11">
        <v>7934247.9500000002</v>
      </c>
      <c r="D39" s="12">
        <v>771363.78</v>
      </c>
      <c r="E39" s="11">
        <v>236000</v>
      </c>
      <c r="F39" s="11"/>
      <c r="G39" s="12">
        <v>6598874.2999999998</v>
      </c>
      <c r="H39" s="11">
        <v>357324.2</v>
      </c>
      <c r="I39" s="11"/>
      <c r="J39" s="20">
        <v>1549561.44</v>
      </c>
      <c r="K39" s="14">
        <v>45139</v>
      </c>
      <c r="L39" s="15"/>
      <c r="M39" s="15"/>
      <c r="N39" s="15"/>
      <c r="O39" s="16"/>
      <c r="P39" s="16"/>
      <c r="Q39" s="16"/>
      <c r="R39" s="16"/>
      <c r="S39" s="16"/>
      <c r="T39" s="15">
        <v>763407.56</v>
      </c>
      <c r="U39" s="16"/>
      <c r="V39" s="17">
        <f t="shared" si="0"/>
        <v>763407.56</v>
      </c>
      <c r="W39" s="18"/>
      <c r="X39" s="19"/>
    </row>
    <row r="40" spans="1:24" s="5" customFormat="1" ht="15.75" thickBot="1" x14ac:dyDescent="0.3">
      <c r="A40" s="9">
        <v>45413</v>
      </c>
      <c r="B40" s="10"/>
      <c r="C40" s="11"/>
      <c r="D40" s="11"/>
      <c r="E40" s="11"/>
      <c r="F40" s="11"/>
      <c r="G40" s="11"/>
      <c r="H40" s="11"/>
      <c r="I40" s="11"/>
      <c r="J40" s="20"/>
      <c r="K40" s="14">
        <v>45170</v>
      </c>
      <c r="L40" s="15"/>
      <c r="M40" s="15"/>
      <c r="N40" s="15"/>
      <c r="O40" s="16"/>
      <c r="P40" s="16"/>
      <c r="Q40" s="16"/>
      <c r="R40" s="16"/>
      <c r="S40" s="16"/>
      <c r="T40" s="15">
        <v>190851.89</v>
      </c>
      <c r="U40" s="16"/>
      <c r="V40" s="17">
        <f t="shared" si="0"/>
        <v>190851.89</v>
      </c>
      <c r="W40" s="18"/>
      <c r="X40" s="19"/>
    </row>
    <row r="41" spans="1:24" s="5" customFormat="1" ht="15.75" thickBot="1" x14ac:dyDescent="0.3">
      <c r="A41" s="9">
        <v>45413</v>
      </c>
      <c r="B41" s="10"/>
      <c r="C41" s="11"/>
      <c r="D41" s="11"/>
      <c r="E41" s="11"/>
      <c r="F41" s="11"/>
      <c r="G41" s="11"/>
      <c r="H41" s="11"/>
      <c r="I41" s="11"/>
      <c r="J41" s="20"/>
      <c r="K41" s="14">
        <v>45200</v>
      </c>
      <c r="L41" s="15"/>
      <c r="M41" s="15"/>
      <c r="N41" s="15"/>
      <c r="O41" s="16"/>
      <c r="P41" s="16"/>
      <c r="Q41" s="16"/>
      <c r="R41" s="16"/>
      <c r="S41" s="16"/>
      <c r="T41" s="15">
        <v>188499.43</v>
      </c>
      <c r="U41" s="16"/>
      <c r="V41" s="17">
        <f t="shared" si="0"/>
        <v>188499.43</v>
      </c>
      <c r="W41" s="18"/>
      <c r="X41" s="19"/>
    </row>
    <row r="42" spans="1:24" s="5" customFormat="1" ht="15.75" thickBot="1" x14ac:dyDescent="0.3">
      <c r="A42" s="9">
        <v>45413</v>
      </c>
      <c r="B42" s="10"/>
      <c r="C42" s="11"/>
      <c r="D42" s="11"/>
      <c r="E42" s="11"/>
      <c r="F42" s="11"/>
      <c r="G42" s="11"/>
      <c r="H42" s="11"/>
      <c r="I42" s="11"/>
      <c r="J42" s="20"/>
      <c r="K42" s="14">
        <v>45231</v>
      </c>
      <c r="L42" s="15"/>
      <c r="M42" s="15"/>
      <c r="N42" s="15"/>
      <c r="O42" s="16"/>
      <c r="P42" s="16"/>
      <c r="Q42" s="16"/>
      <c r="R42" s="16"/>
      <c r="S42" s="16"/>
      <c r="T42" s="15">
        <v>189545.06</v>
      </c>
      <c r="U42" s="16"/>
      <c r="V42" s="17">
        <f t="shared" si="0"/>
        <v>189545.06</v>
      </c>
      <c r="W42" s="18"/>
      <c r="X42" s="19"/>
    </row>
    <row r="43" spans="1:24" s="5" customFormat="1" ht="15.75" thickBot="1" x14ac:dyDescent="0.3">
      <c r="A43" s="9">
        <v>45413</v>
      </c>
      <c r="B43" s="10"/>
      <c r="C43" s="11"/>
      <c r="D43" s="11"/>
      <c r="E43" s="11"/>
      <c r="F43" s="11"/>
      <c r="G43" s="11"/>
      <c r="H43" s="11"/>
      <c r="I43" s="11"/>
      <c r="J43" s="20"/>
      <c r="K43" s="14">
        <v>45289</v>
      </c>
      <c r="L43" s="15"/>
      <c r="M43" s="15"/>
      <c r="N43" s="15"/>
      <c r="O43" s="16"/>
      <c r="P43" s="16"/>
      <c r="Q43" s="16"/>
      <c r="R43" s="16"/>
      <c r="S43" s="16"/>
      <c r="T43" s="15">
        <v>380421.4</v>
      </c>
      <c r="U43" s="16"/>
      <c r="V43" s="17">
        <f t="shared" si="0"/>
        <v>380421.4</v>
      </c>
      <c r="W43" s="18"/>
      <c r="X43" s="19"/>
    </row>
    <row r="44" spans="1:24" s="5" customFormat="1" ht="15.75" thickBot="1" x14ac:dyDescent="0.3">
      <c r="A44" s="9">
        <v>45413</v>
      </c>
      <c r="B44" s="10"/>
      <c r="C44" s="11"/>
      <c r="D44" s="11"/>
      <c r="E44" s="11"/>
      <c r="F44" s="11"/>
      <c r="G44" s="11"/>
      <c r="H44" s="11"/>
      <c r="I44" s="11"/>
      <c r="J44" s="20"/>
      <c r="K44" s="14">
        <v>45292</v>
      </c>
      <c r="L44" s="15">
        <v>190557.07</v>
      </c>
      <c r="M44" s="15"/>
      <c r="N44" s="15"/>
      <c r="O44" s="16"/>
      <c r="P44" s="16"/>
      <c r="Q44" s="16"/>
      <c r="R44" s="16"/>
      <c r="S44" s="16"/>
      <c r="T44" s="16"/>
      <c r="U44" s="16"/>
      <c r="V44" s="17">
        <f t="shared" si="0"/>
        <v>190557.07</v>
      </c>
      <c r="W44" s="18"/>
      <c r="X44" s="19"/>
    </row>
    <row r="45" spans="1:24" s="5" customFormat="1" ht="15.75" thickBot="1" x14ac:dyDescent="0.3">
      <c r="A45" s="9">
        <v>45413</v>
      </c>
      <c r="B45" s="10"/>
      <c r="C45" s="11"/>
      <c r="D45" s="11"/>
      <c r="E45" s="11"/>
      <c r="F45" s="11"/>
      <c r="G45" s="11"/>
      <c r="H45" s="11"/>
      <c r="I45" s="11"/>
      <c r="J45" s="20"/>
      <c r="K45" s="14">
        <v>45323</v>
      </c>
      <c r="L45" s="15">
        <v>193833.39</v>
      </c>
      <c r="M45" s="15"/>
      <c r="N45" s="15"/>
      <c r="O45" s="16"/>
      <c r="P45" s="16"/>
      <c r="Q45" s="16"/>
      <c r="R45" s="16"/>
      <c r="S45" s="16"/>
      <c r="T45" s="16"/>
      <c r="U45" s="16"/>
      <c r="V45" s="17">
        <f t="shared" si="0"/>
        <v>193833.39</v>
      </c>
      <c r="W45" s="18"/>
      <c r="X45" s="19"/>
    </row>
    <row r="46" spans="1:24" s="5" customFormat="1" ht="15.75" thickBot="1" x14ac:dyDescent="0.3">
      <c r="A46" s="9">
        <v>45413</v>
      </c>
      <c r="B46" s="10"/>
      <c r="C46" s="11"/>
      <c r="D46" s="11"/>
      <c r="E46" s="11"/>
      <c r="F46" s="11"/>
      <c r="G46" s="11"/>
      <c r="H46" s="11"/>
      <c r="I46" s="11"/>
      <c r="J46" s="20"/>
      <c r="K46" s="14">
        <v>45352</v>
      </c>
      <c r="L46" s="15">
        <v>352065</v>
      </c>
      <c r="M46" s="15"/>
      <c r="N46" s="15"/>
      <c r="O46" s="16"/>
      <c r="P46" s="16"/>
      <c r="Q46" s="16"/>
      <c r="R46" s="16"/>
      <c r="S46" s="16"/>
      <c r="T46" s="16"/>
      <c r="U46" s="16"/>
      <c r="V46" s="17">
        <f t="shared" si="0"/>
        <v>352065</v>
      </c>
      <c r="W46" s="18"/>
      <c r="X46" s="19"/>
    </row>
    <row r="47" spans="1:24" s="5" customFormat="1" ht="15.75" thickBot="1" x14ac:dyDescent="0.3">
      <c r="A47" s="9">
        <v>45413</v>
      </c>
      <c r="B47" s="10"/>
      <c r="C47" s="11"/>
      <c r="D47" s="11"/>
      <c r="E47" s="11"/>
      <c r="F47" s="11"/>
      <c r="G47" s="11"/>
      <c r="H47" s="11"/>
      <c r="I47" s="11"/>
      <c r="J47" s="20"/>
      <c r="K47" s="14">
        <v>45383</v>
      </c>
      <c r="L47" s="15">
        <v>192214.27</v>
      </c>
      <c r="M47" s="15"/>
      <c r="N47" s="15"/>
      <c r="O47" s="16"/>
      <c r="P47" s="16"/>
      <c r="Q47" s="16"/>
      <c r="R47" s="16"/>
      <c r="S47" s="16"/>
      <c r="T47" s="16"/>
      <c r="U47" s="16"/>
      <c r="V47" s="17">
        <f t="shared" si="0"/>
        <v>192214.27</v>
      </c>
      <c r="W47" s="18"/>
      <c r="X47" s="19"/>
    </row>
    <row r="48" spans="1:24" ht="15.75" thickBot="1" x14ac:dyDescent="0.3">
      <c r="A48" s="9">
        <v>45413</v>
      </c>
      <c r="B48" s="10"/>
      <c r="C48" s="11"/>
      <c r="D48" s="11"/>
      <c r="E48" s="11"/>
      <c r="F48" s="11"/>
      <c r="G48" s="11"/>
      <c r="H48" s="11"/>
      <c r="I48" s="11"/>
      <c r="J48" s="20"/>
      <c r="K48" s="14">
        <v>45413</v>
      </c>
      <c r="L48" s="15">
        <v>7512755.71</v>
      </c>
      <c r="M48" s="21"/>
      <c r="N48" s="15"/>
      <c r="O48" s="16"/>
      <c r="P48" s="16"/>
      <c r="Q48" s="16"/>
      <c r="R48" s="16"/>
      <c r="S48" s="16"/>
      <c r="T48" s="16"/>
      <c r="U48" s="16"/>
      <c r="V48" s="17">
        <f t="shared" si="0"/>
        <v>7512755.71</v>
      </c>
      <c r="W48" s="18"/>
      <c r="X48" s="19"/>
    </row>
    <row r="49" spans="1:24" ht="15.75" thickBot="1" x14ac:dyDescent="0.3">
      <c r="A49" s="9">
        <v>45413</v>
      </c>
      <c r="B49" s="10"/>
      <c r="C49" s="11"/>
      <c r="D49" s="11"/>
      <c r="E49" s="11"/>
      <c r="F49" s="11"/>
      <c r="G49" s="11"/>
      <c r="H49" s="11"/>
      <c r="I49" s="11"/>
      <c r="J49" s="20"/>
      <c r="K49" s="14">
        <v>45413</v>
      </c>
      <c r="L49" s="15"/>
      <c r="M49" s="15"/>
      <c r="N49" s="15"/>
      <c r="O49" s="16"/>
      <c r="P49" s="16"/>
      <c r="Q49" s="16"/>
      <c r="R49" s="16"/>
      <c r="S49" s="16"/>
      <c r="T49" s="16"/>
      <c r="U49" s="16"/>
      <c r="V49" s="17">
        <f t="shared" si="0"/>
        <v>0</v>
      </c>
      <c r="W49" s="18"/>
      <c r="X49" s="19"/>
    </row>
    <row r="50" spans="1:24" ht="15.75" thickBot="1" x14ac:dyDescent="0.3">
      <c r="A50" s="9">
        <v>45413</v>
      </c>
      <c r="B50" s="10"/>
      <c r="C50" s="11"/>
      <c r="D50" s="11"/>
      <c r="E50" s="11"/>
      <c r="F50" s="11"/>
      <c r="G50" s="11"/>
      <c r="H50" s="11"/>
      <c r="I50" s="11"/>
      <c r="J50" s="20"/>
      <c r="K50" s="14">
        <v>45413</v>
      </c>
      <c r="L50" s="15"/>
      <c r="M50" s="15"/>
      <c r="N50" s="15"/>
      <c r="O50" s="16"/>
      <c r="P50" s="16"/>
      <c r="Q50" s="16"/>
      <c r="R50" s="16"/>
      <c r="S50" s="16">
        <v>285600</v>
      </c>
      <c r="T50" s="16"/>
      <c r="U50" s="16"/>
      <c r="V50" s="17">
        <f t="shared" si="0"/>
        <v>285600</v>
      </c>
      <c r="W50" s="18"/>
      <c r="X50" s="19"/>
    </row>
    <row r="51" spans="1:24" ht="15.75" thickBot="1" x14ac:dyDescent="0.3">
      <c r="A51" s="9">
        <v>45413</v>
      </c>
      <c r="B51" s="10"/>
      <c r="C51" s="11"/>
      <c r="D51" s="11"/>
      <c r="E51" s="11"/>
      <c r="F51" s="11"/>
      <c r="G51" s="11"/>
      <c r="H51" s="11"/>
      <c r="I51" s="11"/>
      <c r="J51" s="20"/>
      <c r="K51" s="14">
        <v>45413</v>
      </c>
      <c r="L51" s="15"/>
      <c r="M51" s="15"/>
      <c r="N51" s="15"/>
      <c r="O51" s="16"/>
      <c r="P51" s="16"/>
      <c r="Q51" s="16"/>
      <c r="R51" s="16"/>
      <c r="S51" s="16">
        <v>126000</v>
      </c>
      <c r="T51" s="16"/>
      <c r="U51" s="16"/>
      <c r="V51" s="17">
        <f t="shared" si="0"/>
        <v>126000</v>
      </c>
      <c r="W51" s="18"/>
      <c r="X51" s="19"/>
    </row>
    <row r="52" spans="1:24" ht="15.75" thickBot="1" x14ac:dyDescent="0.3">
      <c r="A52" s="9">
        <v>45413</v>
      </c>
      <c r="B52" s="10"/>
      <c r="C52" s="11"/>
      <c r="D52" s="11"/>
      <c r="E52" s="11"/>
      <c r="F52" s="11"/>
      <c r="G52" s="11"/>
      <c r="H52" s="11"/>
      <c r="I52" s="11"/>
      <c r="J52" s="20"/>
      <c r="K52" s="14">
        <v>45413</v>
      </c>
      <c r="L52" s="15"/>
      <c r="M52" s="16">
        <v>357324.2</v>
      </c>
      <c r="N52" s="15"/>
      <c r="O52" s="16"/>
      <c r="P52" s="16"/>
      <c r="Q52" s="16"/>
      <c r="R52" s="16"/>
      <c r="S52" s="16">
        <v>101846.01</v>
      </c>
      <c r="T52" s="16"/>
      <c r="U52" s="16"/>
      <c r="V52" s="17">
        <f t="shared" si="0"/>
        <v>459170.21</v>
      </c>
      <c r="W52" s="18"/>
      <c r="X52" s="19"/>
    </row>
    <row r="53" spans="1:24" ht="15.75" thickBot="1" x14ac:dyDescent="0.3">
      <c r="A53" s="9">
        <v>45444</v>
      </c>
      <c r="B53" s="10">
        <f>9422593.31+206949.82</f>
        <v>9629543.1300000008</v>
      </c>
      <c r="C53" s="11">
        <f>7945280.86+206949.82</f>
        <v>8152230.6800000006</v>
      </c>
      <c r="D53" s="12">
        <v>47977652.449999996</v>
      </c>
      <c r="E53" s="12">
        <v>78140</v>
      </c>
      <c r="F53" s="11"/>
      <c r="G53" s="11"/>
      <c r="H53" s="11"/>
      <c r="I53" s="11"/>
      <c r="J53" s="20">
        <v>1641587.76</v>
      </c>
      <c r="K53" s="14">
        <v>45444</v>
      </c>
      <c r="L53" s="15">
        <v>5670204.5700000003</v>
      </c>
      <c r="M53" s="15"/>
      <c r="N53" s="15"/>
      <c r="O53" s="16"/>
      <c r="P53" s="16"/>
      <c r="Q53" s="16"/>
      <c r="R53" s="16"/>
      <c r="S53" s="16"/>
      <c r="T53" s="16"/>
      <c r="U53" s="16"/>
      <c r="V53" s="17">
        <f t="shared" si="0"/>
        <v>5670204.5700000003</v>
      </c>
      <c r="W53" s="18"/>
      <c r="X53" s="19"/>
    </row>
    <row r="54" spans="1:24" ht="15.75" thickBot="1" x14ac:dyDescent="0.3">
      <c r="A54" s="9">
        <v>45474</v>
      </c>
      <c r="B54" s="10">
        <f>9215643.49+205178.09</f>
        <v>9420821.5800000001</v>
      </c>
      <c r="C54" s="11">
        <f>7738331.04+205178.09</f>
        <v>7943509.1299999999</v>
      </c>
      <c r="D54" s="11">
        <v>402866.73</v>
      </c>
      <c r="E54" s="11">
        <v>124007.54</v>
      </c>
      <c r="F54" s="11"/>
      <c r="G54" s="11">
        <v>17573903.109999999</v>
      </c>
      <c r="H54" s="11"/>
      <c r="I54" s="11"/>
      <c r="J54" s="20">
        <v>1631629.9400000002</v>
      </c>
      <c r="K54" s="22">
        <v>45474</v>
      </c>
      <c r="L54" s="15">
        <v>7512755.71</v>
      </c>
      <c r="M54" s="15"/>
      <c r="N54" s="15"/>
      <c r="O54" s="16"/>
      <c r="P54" s="16"/>
      <c r="Q54" s="16"/>
      <c r="R54" s="16"/>
      <c r="S54" s="16"/>
      <c r="T54" s="16"/>
      <c r="U54" s="16"/>
      <c r="V54" s="17">
        <f t="shared" si="0"/>
        <v>7512755.71</v>
      </c>
      <c r="W54" s="18"/>
      <c r="X54" s="19"/>
    </row>
    <row r="55" spans="1:24" ht="15.75" thickBot="1" x14ac:dyDescent="0.3">
      <c r="A55" s="9">
        <v>45474</v>
      </c>
      <c r="B55" s="10"/>
      <c r="C55" s="11"/>
      <c r="D55" s="11"/>
      <c r="E55" s="11"/>
      <c r="F55" s="11"/>
      <c r="G55" s="11"/>
      <c r="H55" s="11"/>
      <c r="I55" s="11"/>
      <c r="J55" s="20"/>
      <c r="K55" s="14">
        <v>45444</v>
      </c>
      <c r="L55" s="15">
        <v>2049500.96</v>
      </c>
      <c r="M55" s="15"/>
      <c r="N55" s="15"/>
      <c r="O55" s="16"/>
      <c r="P55" s="16"/>
      <c r="Q55" s="16"/>
      <c r="R55" s="16"/>
      <c r="S55" s="16"/>
      <c r="T55" s="16"/>
      <c r="U55" s="16"/>
      <c r="V55" s="17">
        <f t="shared" si="0"/>
        <v>2049500.96</v>
      </c>
      <c r="W55" s="18"/>
      <c r="X55" s="19"/>
    </row>
    <row r="56" spans="1:24" ht="15.75" thickBot="1" x14ac:dyDescent="0.3">
      <c r="A56" s="9">
        <v>45474</v>
      </c>
      <c r="B56" s="10"/>
      <c r="C56" s="11"/>
      <c r="D56" s="11"/>
      <c r="E56" s="11"/>
      <c r="F56" s="11"/>
      <c r="G56" s="11"/>
      <c r="H56" s="11"/>
      <c r="I56" s="11"/>
      <c r="J56" s="20"/>
      <c r="K56" s="14">
        <v>45413</v>
      </c>
      <c r="L56" s="15">
        <v>346355.47</v>
      </c>
      <c r="M56" s="15"/>
      <c r="N56" s="15"/>
      <c r="O56" s="16"/>
      <c r="P56" s="16"/>
      <c r="Q56" s="16"/>
      <c r="R56" s="16"/>
      <c r="S56" s="16"/>
      <c r="T56" s="16"/>
      <c r="U56" s="16"/>
      <c r="V56" s="17">
        <f t="shared" si="0"/>
        <v>346355.47</v>
      </c>
      <c r="W56" s="18"/>
      <c r="X56" s="19"/>
    </row>
    <row r="57" spans="1:24" ht="15.75" thickBot="1" x14ac:dyDescent="0.3">
      <c r="A57" s="9">
        <v>45474</v>
      </c>
      <c r="B57" s="10"/>
      <c r="C57" s="11"/>
      <c r="D57" s="11"/>
      <c r="E57" s="11"/>
      <c r="F57" s="11"/>
      <c r="G57" s="11"/>
      <c r="H57" s="11"/>
      <c r="I57" s="11"/>
      <c r="J57" s="20"/>
      <c r="K57" s="14">
        <v>45383</v>
      </c>
      <c r="L57" s="15">
        <v>152535.26</v>
      </c>
      <c r="M57" s="15"/>
      <c r="N57" s="15"/>
      <c r="O57" s="16"/>
      <c r="P57" s="16"/>
      <c r="Q57" s="16"/>
      <c r="R57" s="16"/>
      <c r="S57" s="16"/>
      <c r="T57" s="16"/>
      <c r="U57" s="16"/>
      <c r="V57" s="17">
        <f t="shared" si="0"/>
        <v>152535.26</v>
      </c>
      <c r="W57" s="18"/>
      <c r="X57" s="19"/>
    </row>
    <row r="58" spans="1:24" ht="15.75" thickBot="1" x14ac:dyDescent="0.3">
      <c r="A58" s="9">
        <v>45505</v>
      </c>
      <c r="B58" s="10">
        <f>9215643.49+180430.75</f>
        <v>9396074.2400000002</v>
      </c>
      <c r="C58" s="11">
        <f>7738331.04+180430.75</f>
        <v>7918761.79</v>
      </c>
      <c r="D58" s="23">
        <v>205178.09</v>
      </c>
      <c r="E58" s="23">
        <v>231257.42</v>
      </c>
      <c r="F58" s="23"/>
      <c r="G58" s="23">
        <v>7589248.6500000004</v>
      </c>
      <c r="H58" s="23">
        <v>329944.96000000002</v>
      </c>
      <c r="I58" s="23"/>
      <c r="J58" s="20">
        <v>1398714.47</v>
      </c>
      <c r="K58" s="14">
        <v>45505</v>
      </c>
      <c r="L58" s="15">
        <v>7512755.71</v>
      </c>
      <c r="M58" s="15">
        <v>205937.42</v>
      </c>
      <c r="N58" s="15">
        <v>124007.54</v>
      </c>
      <c r="O58" s="16"/>
      <c r="P58" s="16"/>
      <c r="Q58" s="16"/>
      <c r="R58" s="16"/>
      <c r="S58" s="16"/>
      <c r="T58" s="16"/>
      <c r="U58" s="16"/>
      <c r="V58" s="17">
        <f t="shared" si="0"/>
        <v>7842700.6699999999</v>
      </c>
      <c r="W58" s="18"/>
      <c r="X58" s="19"/>
    </row>
    <row r="59" spans="1:24" ht="15.75" thickBot="1" x14ac:dyDescent="0.3">
      <c r="A59" s="9">
        <v>45505</v>
      </c>
      <c r="B59" s="10"/>
      <c r="C59" s="11"/>
      <c r="D59" s="23"/>
      <c r="E59" s="23"/>
      <c r="F59" s="23"/>
      <c r="G59" s="23"/>
      <c r="H59" s="23"/>
      <c r="I59" s="23"/>
      <c r="J59" s="20"/>
      <c r="K59" s="14">
        <v>45474</v>
      </c>
      <c r="L59" s="15">
        <v>205178.09</v>
      </c>
      <c r="M59" s="15"/>
      <c r="N59" s="15"/>
      <c r="O59" s="16"/>
      <c r="P59" s="16"/>
      <c r="Q59" s="16"/>
      <c r="R59" s="16"/>
      <c r="S59" s="16"/>
      <c r="T59" s="16"/>
      <c r="U59" s="16"/>
      <c r="V59" s="17">
        <f t="shared" si="0"/>
        <v>205178.09</v>
      </c>
      <c r="W59" s="18"/>
      <c r="X59" s="19"/>
    </row>
    <row r="60" spans="1:24" ht="15.75" thickBot="1" x14ac:dyDescent="0.3">
      <c r="A60" s="9">
        <v>45536</v>
      </c>
      <c r="B60" s="10">
        <f>9215643.49+189893.54</f>
        <v>9405537.0299999993</v>
      </c>
      <c r="C60" s="11">
        <f>7738331.04+189893.54</f>
        <v>7928224.5800000001</v>
      </c>
      <c r="D60" s="23">
        <v>180430.75</v>
      </c>
      <c r="E60" s="23"/>
      <c r="F60" s="23"/>
      <c r="G60" s="23">
        <v>307213.05</v>
      </c>
      <c r="H60" s="23">
        <v>25320</v>
      </c>
      <c r="I60" s="23"/>
      <c r="J60" s="20">
        <v>1626607.3699999999</v>
      </c>
      <c r="K60" s="14">
        <v>45444</v>
      </c>
      <c r="L60" s="15">
        <v>58412.24</v>
      </c>
      <c r="M60" s="15"/>
      <c r="N60" s="15"/>
      <c r="O60" s="16"/>
      <c r="P60" s="16"/>
      <c r="Q60" s="16"/>
      <c r="R60" s="16"/>
      <c r="S60" s="16"/>
      <c r="T60" s="16"/>
      <c r="U60" s="16"/>
      <c r="V60" s="17">
        <f t="shared" si="0"/>
        <v>58412.24</v>
      </c>
      <c r="W60" s="18"/>
      <c r="X60" s="19"/>
    </row>
    <row r="61" spans="1:24" ht="15.75" thickBot="1" x14ac:dyDescent="0.3">
      <c r="A61" s="9">
        <v>45536</v>
      </c>
      <c r="B61" s="10"/>
      <c r="C61" s="11"/>
      <c r="D61" s="23"/>
      <c r="E61" s="23"/>
      <c r="F61" s="23"/>
      <c r="G61" s="23"/>
      <c r="H61" s="23"/>
      <c r="I61" s="23"/>
      <c r="J61" s="20"/>
      <c r="K61" s="14">
        <v>45474</v>
      </c>
      <c r="L61" s="15">
        <v>68370.06</v>
      </c>
      <c r="M61" s="15"/>
      <c r="N61" s="15"/>
      <c r="O61" s="16"/>
      <c r="P61" s="16"/>
      <c r="Q61" s="16"/>
      <c r="R61" s="16"/>
      <c r="S61" s="16"/>
      <c r="T61" s="16"/>
      <c r="U61" s="16"/>
      <c r="V61" s="17">
        <f t="shared" si="0"/>
        <v>68370.06</v>
      </c>
      <c r="W61" s="18"/>
      <c r="X61" s="19"/>
    </row>
    <row r="62" spans="1:24" ht="15.75" thickBot="1" x14ac:dyDescent="0.3">
      <c r="A62" s="9">
        <v>45536</v>
      </c>
      <c r="B62" s="10"/>
      <c r="C62" s="11"/>
      <c r="D62" s="23"/>
      <c r="E62" s="23"/>
      <c r="F62" s="23"/>
      <c r="G62" s="23"/>
      <c r="H62" s="23"/>
      <c r="I62" s="23"/>
      <c r="J62" s="20"/>
      <c r="K62" s="14">
        <v>45505</v>
      </c>
      <c r="L62" s="15">
        <v>180430.75</v>
      </c>
      <c r="M62" s="15"/>
      <c r="N62" s="15"/>
      <c r="O62" s="16"/>
      <c r="P62" s="16"/>
      <c r="Q62" s="16"/>
      <c r="R62" s="16"/>
      <c r="S62" s="16"/>
      <c r="T62" s="16"/>
      <c r="U62" s="16"/>
      <c r="V62" s="17">
        <f t="shared" si="0"/>
        <v>180430.75</v>
      </c>
      <c r="W62" s="18"/>
      <c r="X62" s="19"/>
    </row>
    <row r="63" spans="1:24" ht="15.75" thickBot="1" x14ac:dyDescent="0.3">
      <c r="A63" s="9">
        <v>45536</v>
      </c>
      <c r="B63" s="10"/>
      <c r="C63" s="11"/>
      <c r="D63" s="23"/>
      <c r="E63" s="23"/>
      <c r="F63" s="23"/>
      <c r="G63" s="23"/>
      <c r="H63" s="23"/>
      <c r="I63" s="23"/>
      <c r="J63" s="20"/>
      <c r="K63" s="14">
        <v>45536</v>
      </c>
      <c r="L63" s="15">
        <v>7384070.5599999996</v>
      </c>
      <c r="M63" s="24">
        <v>25320</v>
      </c>
      <c r="N63" s="15"/>
      <c r="O63" s="16"/>
      <c r="P63" s="16"/>
      <c r="Q63" s="16"/>
      <c r="R63" s="16"/>
      <c r="S63" s="16"/>
      <c r="T63" s="16"/>
      <c r="U63" s="16"/>
      <c r="V63" s="17">
        <f t="shared" si="0"/>
        <v>7409390.5599999996</v>
      </c>
      <c r="W63" s="18"/>
      <c r="X63" s="19"/>
    </row>
    <row r="64" spans="1:24" ht="15.75" thickBot="1" x14ac:dyDescent="0.3">
      <c r="A64" s="9">
        <v>45566</v>
      </c>
      <c r="B64" s="10">
        <f>9215643.49+179111.35</f>
        <v>9394754.8399999999</v>
      </c>
      <c r="C64" s="11">
        <f>7738331.04+179111.35</f>
        <v>7917442.3899999997</v>
      </c>
      <c r="D64" s="25">
        <v>961257.32000000007</v>
      </c>
      <c r="E64" s="25">
        <v>38438.15</v>
      </c>
      <c r="F64" s="23"/>
      <c r="G64" s="23">
        <v>15811173.969999999</v>
      </c>
      <c r="H64" s="23"/>
      <c r="I64" s="23"/>
      <c r="J64" s="20">
        <v>1653407.0299999998</v>
      </c>
      <c r="K64" s="14"/>
      <c r="L64" s="15"/>
      <c r="M64" s="15"/>
      <c r="N64" s="15"/>
      <c r="O64" s="16"/>
      <c r="P64" s="16"/>
      <c r="Q64" s="16"/>
      <c r="R64" s="16"/>
      <c r="S64" s="16"/>
      <c r="T64" s="16"/>
      <c r="U64" s="16"/>
      <c r="V64" s="17">
        <f t="shared" si="0"/>
        <v>0</v>
      </c>
      <c r="W64" s="18"/>
      <c r="X64" s="19"/>
    </row>
    <row r="65" spans="1:24" ht="15.75" thickBot="1" x14ac:dyDescent="0.3">
      <c r="A65" s="9">
        <v>45566</v>
      </c>
      <c r="B65" s="10"/>
      <c r="C65" s="11"/>
      <c r="D65" s="23"/>
      <c r="E65" s="23"/>
      <c r="F65" s="23"/>
      <c r="G65" s="23"/>
      <c r="H65" s="23"/>
      <c r="I65" s="23"/>
      <c r="J65" s="20"/>
      <c r="K65" s="14">
        <v>45292</v>
      </c>
      <c r="L65" s="23">
        <v>190557.07</v>
      </c>
      <c r="M65" s="15"/>
      <c r="N65" s="15"/>
      <c r="O65" s="16"/>
      <c r="P65" s="16"/>
      <c r="Q65" s="16"/>
      <c r="R65" s="16"/>
      <c r="S65" s="16"/>
      <c r="T65" s="16"/>
      <c r="U65" s="16"/>
      <c r="V65" s="17">
        <f t="shared" si="0"/>
        <v>190557.07</v>
      </c>
      <c r="W65" s="18"/>
      <c r="X65" s="19"/>
    </row>
    <row r="66" spans="1:24" ht="15.75" thickBot="1" x14ac:dyDescent="0.3">
      <c r="A66" s="9">
        <v>45566</v>
      </c>
      <c r="B66" s="10"/>
      <c r="C66" s="11"/>
      <c r="D66" s="23"/>
      <c r="E66" s="23"/>
      <c r="F66" s="23"/>
      <c r="G66" s="23"/>
      <c r="H66" s="23"/>
      <c r="I66" s="23"/>
      <c r="J66" s="20"/>
      <c r="K66" s="14">
        <v>45323</v>
      </c>
      <c r="L66" s="23">
        <v>193833.39</v>
      </c>
      <c r="M66" s="15"/>
      <c r="N66" s="15"/>
      <c r="O66" s="16"/>
      <c r="P66" s="16"/>
      <c r="Q66" s="16"/>
      <c r="R66" s="16"/>
      <c r="S66" s="16"/>
      <c r="T66" s="16"/>
      <c r="U66" s="16"/>
      <c r="V66" s="17">
        <f t="shared" si="0"/>
        <v>193833.39</v>
      </c>
      <c r="W66" s="18"/>
      <c r="X66" s="19"/>
    </row>
    <row r="67" spans="1:24" ht="15.75" thickBot="1" x14ac:dyDescent="0.3">
      <c r="A67" s="9">
        <v>45566</v>
      </c>
      <c r="B67" s="10"/>
      <c r="C67" s="11"/>
      <c r="D67" s="23"/>
      <c r="E67" s="23"/>
      <c r="F67" s="23"/>
      <c r="G67" s="23"/>
      <c r="H67" s="23"/>
      <c r="I67" s="23"/>
      <c r="J67" s="20"/>
      <c r="K67" s="14">
        <v>45352</v>
      </c>
      <c r="L67" s="23">
        <v>194759.05</v>
      </c>
      <c r="M67" s="15"/>
      <c r="N67" s="15"/>
      <c r="O67" s="16"/>
      <c r="P67" s="16"/>
      <c r="Q67" s="16"/>
      <c r="R67" s="16"/>
      <c r="S67" s="16"/>
      <c r="T67" s="16"/>
      <c r="U67" s="16"/>
      <c r="V67" s="17">
        <f t="shared" si="0"/>
        <v>194759.05</v>
      </c>
      <c r="W67" s="18"/>
      <c r="X67" s="19"/>
    </row>
    <row r="68" spans="1:24" ht="15.75" thickBot="1" x14ac:dyDescent="0.3">
      <c r="A68" s="9">
        <v>45566</v>
      </c>
      <c r="B68" s="10"/>
      <c r="C68" s="11"/>
      <c r="D68" s="23"/>
      <c r="E68" s="23"/>
      <c r="F68" s="23"/>
      <c r="G68" s="23"/>
      <c r="H68" s="23"/>
      <c r="I68" s="23"/>
      <c r="J68" s="20"/>
      <c r="K68" s="14">
        <v>45383</v>
      </c>
      <c r="L68" s="23">
        <v>192214.27</v>
      </c>
      <c r="M68" s="15"/>
      <c r="N68" s="15"/>
      <c r="O68" s="16"/>
      <c r="P68" s="16"/>
      <c r="Q68" s="16"/>
      <c r="R68" s="16"/>
      <c r="S68" s="16"/>
      <c r="T68" s="16"/>
      <c r="U68" s="16"/>
      <c r="V68" s="17">
        <f t="shared" si="0"/>
        <v>192214.27</v>
      </c>
      <c r="W68" s="18"/>
      <c r="X68" s="19"/>
    </row>
    <row r="69" spans="1:24" ht="15.75" thickBot="1" x14ac:dyDescent="0.3">
      <c r="A69" s="9">
        <v>45566</v>
      </c>
      <c r="B69" s="10"/>
      <c r="C69" s="11"/>
      <c r="D69" s="23"/>
      <c r="E69" s="23"/>
      <c r="F69" s="23"/>
      <c r="G69" s="23"/>
      <c r="H69" s="23"/>
      <c r="I69" s="23"/>
      <c r="J69" s="20"/>
      <c r="K69" s="14">
        <v>45505</v>
      </c>
      <c r="L69" s="23">
        <v>301285.53000000003</v>
      </c>
      <c r="M69" s="15"/>
      <c r="N69" s="15"/>
      <c r="O69" s="16"/>
      <c r="P69" s="16"/>
      <c r="Q69" s="16"/>
      <c r="R69" s="16"/>
      <c r="S69" s="16"/>
      <c r="T69" s="16"/>
      <c r="U69" s="16"/>
      <c r="V69" s="17">
        <f t="shared" si="0"/>
        <v>301285.53000000003</v>
      </c>
      <c r="W69" s="18"/>
      <c r="X69" s="19"/>
    </row>
    <row r="70" spans="1:24" ht="15.75" thickBot="1" x14ac:dyDescent="0.3">
      <c r="A70" s="9">
        <v>45566</v>
      </c>
      <c r="B70" s="10"/>
      <c r="C70" s="11"/>
      <c r="D70" s="23"/>
      <c r="E70" s="23"/>
      <c r="F70" s="23"/>
      <c r="G70" s="23"/>
      <c r="H70" s="23"/>
      <c r="I70" s="23"/>
      <c r="J70" s="20"/>
      <c r="K70" s="14">
        <v>45536</v>
      </c>
      <c r="L70" s="23">
        <v>189893.54</v>
      </c>
      <c r="M70" s="15"/>
      <c r="N70" s="15"/>
      <c r="O70" s="16"/>
      <c r="P70" s="16"/>
      <c r="Q70" s="16"/>
      <c r="R70" s="16"/>
      <c r="S70" s="16"/>
      <c r="T70" s="16"/>
      <c r="U70" s="16"/>
      <c r="V70" s="17">
        <f t="shared" si="0"/>
        <v>189893.54</v>
      </c>
      <c r="W70" s="18"/>
      <c r="X70" s="19"/>
    </row>
    <row r="71" spans="1:24" ht="15.75" thickBot="1" x14ac:dyDescent="0.3">
      <c r="A71" s="9">
        <v>45566</v>
      </c>
      <c r="B71" s="10"/>
      <c r="C71" s="11"/>
      <c r="D71" s="23"/>
      <c r="E71" s="23"/>
      <c r="F71" s="23"/>
      <c r="G71" s="23"/>
      <c r="H71" s="23"/>
      <c r="I71" s="23"/>
      <c r="J71" s="20"/>
      <c r="K71" s="14">
        <v>45566</v>
      </c>
      <c r="L71" s="23">
        <v>7384070.5599999996</v>
      </c>
      <c r="M71" s="15"/>
      <c r="N71" s="15"/>
      <c r="O71" s="16"/>
      <c r="P71" s="16"/>
      <c r="Q71" s="16"/>
      <c r="R71" s="16"/>
      <c r="S71" s="16"/>
      <c r="T71" s="16"/>
      <c r="U71" s="16"/>
      <c r="V71" s="17">
        <f t="shared" si="0"/>
        <v>7384070.5599999996</v>
      </c>
      <c r="W71" s="18"/>
      <c r="X71" s="19"/>
    </row>
    <row r="72" spans="1:24" ht="15.75" thickBot="1" x14ac:dyDescent="0.3">
      <c r="A72" s="9">
        <v>45597</v>
      </c>
      <c r="B72" s="10">
        <v>9215643.4900000002</v>
      </c>
      <c r="C72" s="11">
        <v>7738331.04</v>
      </c>
      <c r="D72" s="23"/>
      <c r="E72" s="23"/>
      <c r="F72" s="23"/>
      <c r="G72" s="23"/>
      <c r="H72" s="23"/>
      <c r="I72" s="23"/>
      <c r="J72" s="20"/>
      <c r="K72" s="14"/>
      <c r="L72" s="15"/>
      <c r="M72" s="15"/>
      <c r="N72" s="15"/>
      <c r="O72" s="16"/>
      <c r="P72" s="16"/>
      <c r="Q72" s="16"/>
      <c r="R72" s="16"/>
      <c r="S72" s="16"/>
      <c r="T72" s="16"/>
      <c r="U72" s="16"/>
      <c r="V72" s="17">
        <f t="shared" si="0"/>
        <v>0</v>
      </c>
      <c r="W72" s="18"/>
      <c r="X72" s="19"/>
    </row>
    <row r="73" spans="1:24" ht="15.75" thickBot="1" x14ac:dyDescent="0.3">
      <c r="A73" s="9">
        <v>45627</v>
      </c>
      <c r="B73" s="10">
        <v>9215643.4900000002</v>
      </c>
      <c r="C73" s="11">
        <v>7738331.04</v>
      </c>
      <c r="D73" s="23"/>
      <c r="E73" s="23"/>
      <c r="F73" s="23"/>
      <c r="G73" s="23"/>
      <c r="H73" s="23"/>
      <c r="I73" s="23"/>
      <c r="J73" s="20"/>
      <c r="K73" s="14"/>
      <c r="L73" s="15"/>
      <c r="M73" s="15"/>
      <c r="N73" s="15"/>
      <c r="O73" s="16"/>
      <c r="P73" s="16"/>
      <c r="Q73" s="16"/>
      <c r="R73" s="16"/>
      <c r="S73" s="16"/>
      <c r="T73" s="16"/>
      <c r="U73" s="16"/>
      <c r="V73" s="17">
        <f t="shared" si="0"/>
        <v>0</v>
      </c>
      <c r="W73" s="18"/>
      <c r="X73" s="19"/>
    </row>
    <row r="74" spans="1:24" ht="15.75" thickBot="1" x14ac:dyDescent="0.3">
      <c r="A74" s="26"/>
      <c r="B74" s="27">
        <f t="shared" ref="B74:J74" si="1">SUM(B22:B73)</f>
        <v>112723515.94</v>
      </c>
      <c r="C74" s="27">
        <f t="shared" si="1"/>
        <v>94995766.540000021</v>
      </c>
      <c r="D74" s="27">
        <f t="shared" si="1"/>
        <v>95381069.159999996</v>
      </c>
      <c r="E74" s="27">
        <f t="shared" si="1"/>
        <v>835121.31</v>
      </c>
      <c r="F74" s="27">
        <f t="shared" si="1"/>
        <v>0</v>
      </c>
      <c r="G74" s="27">
        <f t="shared" si="1"/>
        <v>85735835.299999997</v>
      </c>
      <c r="H74" s="27">
        <f t="shared" si="1"/>
        <v>712589.16</v>
      </c>
      <c r="I74" s="27">
        <f t="shared" si="1"/>
        <v>0</v>
      </c>
      <c r="J74" s="27">
        <f t="shared" si="1"/>
        <v>15700023.129999999</v>
      </c>
      <c r="K74" s="27"/>
      <c r="L74" s="27">
        <f t="shared" ref="L74:V74" si="2">SUM(L22:L73)</f>
        <v>78571274.739999995</v>
      </c>
      <c r="M74" s="27">
        <f t="shared" si="2"/>
        <v>588581.62</v>
      </c>
      <c r="N74" s="27">
        <f t="shared" si="2"/>
        <v>124007.54</v>
      </c>
      <c r="O74" s="27">
        <f t="shared" si="2"/>
        <v>0</v>
      </c>
      <c r="P74" s="27">
        <f t="shared" si="2"/>
        <v>0</v>
      </c>
      <c r="Q74" s="27">
        <f t="shared" si="2"/>
        <v>0</v>
      </c>
      <c r="R74" s="27">
        <f t="shared" si="2"/>
        <v>122449.11</v>
      </c>
      <c r="S74" s="27">
        <f t="shared" si="2"/>
        <v>513446.01</v>
      </c>
      <c r="T74" s="27">
        <f t="shared" si="2"/>
        <v>5492563.4499999993</v>
      </c>
      <c r="U74" s="27">
        <f t="shared" si="2"/>
        <v>0</v>
      </c>
      <c r="V74" s="27">
        <f t="shared" si="2"/>
        <v>85412322.469999999</v>
      </c>
      <c r="W74" s="18"/>
      <c r="X74" s="19"/>
    </row>
    <row r="75" spans="1:24" x14ac:dyDescent="0.25">
      <c r="A75" s="28"/>
      <c r="B75" s="28"/>
      <c r="C75" s="28"/>
      <c r="D75" s="28"/>
      <c r="E75" s="28"/>
      <c r="F75" s="29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5"/>
    </row>
    <row r="76" spans="1:24" ht="42.75" customHeight="1" x14ac:dyDescent="0.25">
      <c r="A76" s="67" t="s">
        <v>30</v>
      </c>
      <c r="B76" s="67"/>
      <c r="C76" s="67"/>
      <c r="D76" s="67"/>
      <c r="E76" s="67"/>
      <c r="F76" s="30"/>
      <c r="L76"/>
      <c r="M76"/>
      <c r="N76"/>
      <c r="P76" s="31"/>
      <c r="R76" s="30"/>
      <c r="S76" s="32"/>
      <c r="T76" s="32"/>
      <c r="U76" s="30"/>
      <c r="V76" s="32"/>
    </row>
    <row r="77" spans="1:24" ht="15" customHeight="1" x14ac:dyDescent="0.25">
      <c r="A77" s="68" t="s">
        <v>31</v>
      </c>
      <c r="B77" s="68"/>
      <c r="C77" s="68"/>
      <c r="D77" s="68"/>
      <c r="E77" s="68"/>
      <c r="F77" s="30"/>
      <c r="L77"/>
      <c r="M77"/>
      <c r="N77"/>
      <c r="P77" s="31"/>
      <c r="R77" s="30"/>
      <c r="S77" s="30"/>
      <c r="T77" s="30"/>
      <c r="U77" s="30"/>
      <c r="V77" s="30"/>
    </row>
    <row r="78" spans="1:24" x14ac:dyDescent="0.25">
      <c r="A78" s="68"/>
      <c r="B78" s="68"/>
      <c r="C78" s="68"/>
      <c r="D78" s="68"/>
      <c r="E78" s="68"/>
      <c r="F78" s="30"/>
      <c r="L78"/>
      <c r="M78"/>
      <c r="N78"/>
      <c r="P78" s="31"/>
      <c r="R78" s="30"/>
      <c r="S78" s="30"/>
      <c r="T78" s="30"/>
      <c r="U78" s="30"/>
      <c r="V78" s="32"/>
    </row>
    <row r="79" spans="1:24" ht="34.5" customHeight="1" x14ac:dyDescent="0.25">
      <c r="A79" s="64" t="s">
        <v>32</v>
      </c>
      <c r="B79" s="64"/>
      <c r="C79" s="64"/>
      <c r="D79" s="64"/>
      <c r="E79" s="64"/>
      <c r="F79" s="30"/>
      <c r="G79" s="30"/>
      <c r="H79" s="30"/>
      <c r="I79" s="33"/>
      <c r="J79" s="33"/>
      <c r="K79" s="33"/>
      <c r="L79" s="33"/>
      <c r="M79"/>
      <c r="N79"/>
      <c r="P79" s="31"/>
      <c r="R79" s="30"/>
      <c r="S79" s="30"/>
      <c r="T79" s="30"/>
      <c r="U79" s="30"/>
      <c r="V79" s="30"/>
    </row>
    <row r="80" spans="1:24" ht="15" customHeight="1" x14ac:dyDescent="0.25">
      <c r="A80" s="64" t="s">
        <v>33</v>
      </c>
      <c r="B80" s="64"/>
      <c r="C80" s="64"/>
      <c r="D80" s="64"/>
      <c r="E80" s="64"/>
      <c r="F80" s="30"/>
      <c r="G80" s="30"/>
      <c r="H80" s="30"/>
      <c r="I80" s="30"/>
      <c r="J80" s="30"/>
      <c r="K80" s="30"/>
      <c r="L80" s="30"/>
      <c r="M80"/>
      <c r="N80"/>
      <c r="P80" s="31"/>
      <c r="R80" s="30"/>
      <c r="S80" s="30"/>
      <c r="T80" s="30"/>
      <c r="U80" s="30"/>
      <c r="V80" s="30"/>
    </row>
    <row r="81" spans="1:22" ht="15" customHeight="1" x14ac:dyDescent="0.25">
      <c r="A81" s="64" t="s">
        <v>34</v>
      </c>
      <c r="B81" s="64"/>
      <c r="C81" s="64"/>
      <c r="D81" s="64"/>
      <c r="E81" s="64"/>
      <c r="F81" s="30"/>
      <c r="G81" s="30"/>
      <c r="H81" s="30"/>
      <c r="I81" s="30"/>
      <c r="J81" s="30"/>
      <c r="K81" s="30"/>
      <c r="L81" s="30"/>
      <c r="M81"/>
      <c r="N81"/>
      <c r="P81" s="31"/>
      <c r="R81" s="30"/>
      <c r="S81" s="30"/>
      <c r="T81" s="30"/>
      <c r="U81" s="30"/>
      <c r="V81" s="30"/>
    </row>
    <row r="82" spans="1:22" ht="15" customHeight="1" x14ac:dyDescent="0.25">
      <c r="A82" s="64" t="s">
        <v>35</v>
      </c>
      <c r="B82" s="64"/>
      <c r="C82" s="64"/>
      <c r="D82" s="64"/>
      <c r="E82" s="64"/>
      <c r="F82" s="30"/>
      <c r="G82" s="30"/>
      <c r="H82" s="30"/>
      <c r="I82" s="30"/>
      <c r="J82" s="30"/>
      <c r="K82" s="30"/>
      <c r="L82" s="30"/>
      <c r="M82"/>
      <c r="N82"/>
      <c r="P82" s="31"/>
      <c r="Q82" s="30"/>
      <c r="R82" s="30"/>
      <c r="S82" s="30"/>
      <c r="T82" s="30"/>
      <c r="U82" s="30"/>
      <c r="V82" s="30"/>
    </row>
    <row r="83" spans="1:22" ht="15" customHeight="1" x14ac:dyDescent="0.25">
      <c r="A83" s="64" t="s">
        <v>36</v>
      </c>
      <c r="B83" s="64"/>
      <c r="C83" s="64"/>
      <c r="D83" s="64"/>
      <c r="E83" s="64"/>
      <c r="F83" s="30"/>
      <c r="G83" s="30"/>
      <c r="H83" s="30"/>
      <c r="I83" s="30"/>
      <c r="J83" s="30"/>
      <c r="K83" s="30"/>
      <c r="L83" s="30"/>
      <c r="M83"/>
      <c r="N83"/>
      <c r="P83" s="31"/>
      <c r="Q83" s="30"/>
      <c r="R83" s="30"/>
      <c r="S83" s="30"/>
      <c r="T83" s="30"/>
      <c r="U83" s="30"/>
      <c r="V83" s="30"/>
    </row>
    <row r="84" spans="1:22" x14ac:dyDescent="0.25">
      <c r="A84" s="30"/>
      <c r="B84" s="30"/>
      <c r="C84" s="34"/>
      <c r="D84" s="30"/>
      <c r="E84" s="30"/>
      <c r="F84" s="30"/>
      <c r="G84" s="30"/>
      <c r="H84" s="30"/>
      <c r="I84" s="30"/>
      <c r="J84" s="30"/>
      <c r="K84" s="30"/>
      <c r="L84" s="35"/>
      <c r="M84"/>
      <c r="N84"/>
      <c r="P84" s="31"/>
      <c r="Q84" s="30"/>
      <c r="R84" s="30"/>
      <c r="S84" s="30"/>
      <c r="T84" s="30"/>
      <c r="U84" s="30"/>
      <c r="V84" s="30"/>
    </row>
    <row r="85" spans="1:22" ht="15.75" customHeight="1" x14ac:dyDescent="0.25">
      <c r="A85" s="67" t="s">
        <v>37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35"/>
      <c r="M85"/>
      <c r="N85"/>
      <c r="P85" s="31"/>
      <c r="Q85" s="30"/>
      <c r="R85" s="30"/>
      <c r="S85" s="30"/>
      <c r="T85" s="30"/>
      <c r="U85" s="30"/>
      <c r="V85" s="30"/>
    </row>
    <row r="86" spans="1:22" ht="38.25" customHeight="1" x14ac:dyDescent="0.25">
      <c r="A86" s="68" t="s">
        <v>31</v>
      </c>
      <c r="B86" s="68"/>
      <c r="C86" s="68"/>
      <c r="D86" s="68"/>
      <c r="E86" s="68"/>
      <c r="F86" s="36" t="s">
        <v>38</v>
      </c>
      <c r="G86" s="36" t="s">
        <v>39</v>
      </c>
      <c r="H86" s="36" t="s">
        <v>40</v>
      </c>
      <c r="I86" s="36" t="s">
        <v>41</v>
      </c>
      <c r="J86" s="36" t="s">
        <v>42</v>
      </c>
      <c r="K86" s="36" t="s">
        <v>43</v>
      </c>
      <c r="L86" s="35"/>
      <c r="M86"/>
      <c r="N86"/>
      <c r="P86" s="31"/>
      <c r="Q86" s="30"/>
      <c r="R86" s="30"/>
      <c r="S86" s="30"/>
      <c r="T86" s="30"/>
      <c r="U86" s="30"/>
      <c r="V86" s="30"/>
    </row>
    <row r="87" spans="1:22" ht="38.25" hidden="1" customHeight="1" x14ac:dyDescent="0.25">
      <c r="A87" s="64" t="s">
        <v>44</v>
      </c>
      <c r="B87" s="64"/>
      <c r="C87" s="64"/>
      <c r="D87" s="64"/>
      <c r="E87" s="64"/>
      <c r="F87" s="37"/>
      <c r="G87" s="38" t="s">
        <v>45</v>
      </c>
      <c r="H87" s="39">
        <v>201800010008207</v>
      </c>
      <c r="I87" s="40"/>
      <c r="J87" s="40"/>
      <c r="K87" s="41" t="s">
        <v>46</v>
      </c>
      <c r="L87" s="65" t="e">
        <f t="array" aca="1" ref="L87" ca="1">comentariocelula(F87)</f>
        <v>#NAME?</v>
      </c>
      <c r="M87" s="65"/>
      <c r="N87" s="65"/>
      <c r="O87" s="65"/>
      <c r="P87" s="42"/>
      <c r="Q87" s="30"/>
      <c r="R87" s="30"/>
      <c r="S87" s="30"/>
      <c r="T87" s="30"/>
      <c r="U87" s="30"/>
      <c r="V87" s="30"/>
    </row>
    <row r="88" spans="1:22" ht="38.25" customHeight="1" x14ac:dyDescent="0.25">
      <c r="A88" s="64" t="s">
        <v>44</v>
      </c>
      <c r="B88" s="64"/>
      <c r="C88" s="64"/>
      <c r="D88" s="64"/>
      <c r="E88" s="64"/>
      <c r="F88" s="37">
        <f>(1399995.89)</f>
        <v>1399995.89</v>
      </c>
      <c r="G88" s="38" t="s">
        <v>45</v>
      </c>
      <c r="H88" s="39">
        <v>201800010008207</v>
      </c>
      <c r="I88" s="40">
        <v>45292</v>
      </c>
      <c r="J88" s="40">
        <v>45292</v>
      </c>
      <c r="K88" s="41" t="s">
        <v>46</v>
      </c>
      <c r="L88" s="65">
        <v>1</v>
      </c>
      <c r="M88" s="65"/>
      <c r="N88" s="65"/>
      <c r="O88" s="65"/>
      <c r="P88" s="42"/>
      <c r="Q88" s="30"/>
      <c r="R88" s="30"/>
      <c r="S88" s="30"/>
      <c r="T88" s="30"/>
      <c r="U88" s="30"/>
      <c r="V88" s="30"/>
    </row>
    <row r="89" spans="1:22" ht="38.25" customHeight="1" x14ac:dyDescent="0.25">
      <c r="A89" s="64" t="s">
        <v>44</v>
      </c>
      <c r="B89" s="64"/>
      <c r="C89" s="64"/>
      <c r="D89" s="64"/>
      <c r="E89" s="64"/>
      <c r="F89" s="37">
        <f>1335022.78</f>
        <v>1335022.78</v>
      </c>
      <c r="G89" s="38" t="s">
        <v>45</v>
      </c>
      <c r="H89" s="39">
        <v>201800010008207</v>
      </c>
      <c r="I89" s="40">
        <v>45323</v>
      </c>
      <c r="J89" s="40">
        <v>45323</v>
      </c>
      <c r="K89" s="41" t="s">
        <v>46</v>
      </c>
      <c r="L89" s="65" t="e">
        <f t="array" aca="1" ref="L89" ca="1">comentariocelula(F89)</f>
        <v>#NAME?</v>
      </c>
      <c r="M89" s="65"/>
      <c r="N89" s="65"/>
      <c r="O89" s="65"/>
      <c r="P89" s="42"/>
      <c r="Q89" s="30"/>
      <c r="R89" s="30"/>
      <c r="S89" s="30"/>
      <c r="T89" s="30"/>
      <c r="U89" s="30"/>
      <c r="V89" s="30"/>
    </row>
    <row r="90" spans="1:22" ht="38.25" customHeight="1" x14ac:dyDescent="0.25">
      <c r="A90" s="64" t="s">
        <v>44</v>
      </c>
      <c r="B90" s="64"/>
      <c r="C90" s="64"/>
      <c r="D90" s="64"/>
      <c r="E90" s="64"/>
      <c r="F90" s="37">
        <f>(1319264.89)</f>
        <v>1319264.8899999999</v>
      </c>
      <c r="G90" s="38" t="s">
        <v>45</v>
      </c>
      <c r="H90" s="39">
        <v>201800010008207</v>
      </c>
      <c r="I90" s="40">
        <v>45352</v>
      </c>
      <c r="J90" s="40">
        <v>45352</v>
      </c>
      <c r="K90" s="41" t="s">
        <v>46</v>
      </c>
      <c r="L90" s="65" t="e">
        <f t="array" aca="1" ref="L90" ca="1">comentariocelula(F90)</f>
        <v>#NAME?</v>
      </c>
      <c r="M90" s="65"/>
      <c r="N90" s="65"/>
      <c r="O90" s="65"/>
      <c r="P90" s="42"/>
      <c r="Q90" s="30"/>
      <c r="R90" s="30"/>
      <c r="S90" s="30"/>
      <c r="T90" s="30"/>
      <c r="U90" s="30"/>
      <c r="V90" s="30"/>
    </row>
    <row r="91" spans="1:22" ht="38.25" customHeight="1" x14ac:dyDescent="0.25">
      <c r="A91" s="64" t="s">
        <v>44</v>
      </c>
      <c r="B91" s="64"/>
      <c r="C91" s="64"/>
      <c r="D91" s="64"/>
      <c r="E91" s="64"/>
      <c r="F91" s="37">
        <v>1281971.5900000001</v>
      </c>
      <c r="G91" s="38" t="s">
        <v>45</v>
      </c>
      <c r="H91" s="39">
        <v>201800010008207</v>
      </c>
      <c r="I91" s="40">
        <v>45383</v>
      </c>
      <c r="J91" s="40">
        <v>45383</v>
      </c>
      <c r="K91" s="41" t="s">
        <v>46</v>
      </c>
      <c r="L91" s="65" t="e">
        <f t="array" aca="1" ref="L91" ca="1">comentariocelula(F91)</f>
        <v>#NAME?</v>
      </c>
      <c r="M91" s="65"/>
      <c r="N91" s="65"/>
      <c r="O91" s="65"/>
      <c r="P91" s="42"/>
      <c r="Q91" s="30"/>
      <c r="R91" s="30"/>
      <c r="S91" s="30"/>
      <c r="T91" s="30"/>
      <c r="U91" s="30"/>
      <c r="V91" s="30"/>
    </row>
    <row r="92" spans="1:22" ht="38.25" customHeight="1" x14ac:dyDescent="0.25">
      <c r="A92" s="64" t="s">
        <v>44</v>
      </c>
      <c r="B92" s="64"/>
      <c r="C92" s="64"/>
      <c r="D92" s="64"/>
      <c r="E92" s="64"/>
      <c r="F92" s="37">
        <v>1314505.43</v>
      </c>
      <c r="G92" s="38" t="s">
        <v>45</v>
      </c>
      <c r="H92" s="39">
        <v>201800010008207</v>
      </c>
      <c r="I92" s="40">
        <v>45413</v>
      </c>
      <c r="J92" s="40">
        <v>45413</v>
      </c>
      <c r="K92" s="41" t="s">
        <v>46</v>
      </c>
      <c r="L92" s="43"/>
      <c r="M92" s="43"/>
      <c r="N92" s="43"/>
      <c r="O92" s="43"/>
      <c r="P92" s="42"/>
      <c r="Q92" s="30"/>
      <c r="R92" s="30"/>
      <c r="S92" s="30"/>
      <c r="T92" s="30"/>
      <c r="U92" s="30"/>
      <c r="V92" s="30"/>
    </row>
    <row r="93" spans="1:22" ht="38.25" customHeight="1" x14ac:dyDescent="0.25">
      <c r="A93" s="64" t="s">
        <v>44</v>
      </c>
      <c r="B93" s="64"/>
      <c r="C93" s="64"/>
      <c r="D93" s="64"/>
      <c r="E93" s="64"/>
      <c r="F93" s="37">
        <v>1364251.69</v>
      </c>
      <c r="G93" s="38" t="s">
        <v>45</v>
      </c>
      <c r="H93" s="39">
        <v>201800010008207</v>
      </c>
      <c r="I93" s="40">
        <v>45444</v>
      </c>
      <c r="J93" s="40">
        <v>45444</v>
      </c>
      <c r="K93" s="41" t="s">
        <v>46</v>
      </c>
      <c r="L93" s="65"/>
      <c r="M93" s="65"/>
      <c r="N93" s="65"/>
      <c r="O93" s="65"/>
      <c r="P93" s="42"/>
      <c r="Q93" s="30"/>
      <c r="R93" s="30"/>
      <c r="S93" s="30"/>
      <c r="T93" s="30"/>
      <c r="U93" s="30"/>
      <c r="V93" s="30"/>
    </row>
    <row r="94" spans="1:22" ht="38.25" customHeight="1" x14ac:dyDescent="0.25">
      <c r="A94" s="64" t="s">
        <v>44</v>
      </c>
      <c r="B94" s="64"/>
      <c r="C94" s="64"/>
      <c r="D94" s="64"/>
      <c r="E94" s="64"/>
      <c r="F94" s="37">
        <v>1315779.8700000001</v>
      </c>
      <c r="G94" s="44" t="s">
        <v>45</v>
      </c>
      <c r="H94" s="45">
        <v>201800010008207</v>
      </c>
      <c r="I94" s="46">
        <v>45474</v>
      </c>
      <c r="J94" s="46">
        <v>45474</v>
      </c>
      <c r="K94" s="41" t="s">
        <v>46</v>
      </c>
      <c r="L94" s="65" t="e">
        <f t="array" aca="1" ref="L94" ca="1">comentariocelula(F94)</f>
        <v>#NAME?</v>
      </c>
      <c r="M94" s="65"/>
      <c r="N94" s="65"/>
      <c r="O94" s="65"/>
      <c r="P94" s="42"/>
      <c r="Q94" s="30"/>
      <c r="R94" s="30"/>
      <c r="S94" s="30"/>
      <c r="T94" s="30"/>
      <c r="U94" s="30"/>
      <c r="V94" s="30"/>
    </row>
    <row r="95" spans="1:22" ht="38.25" customHeight="1" x14ac:dyDescent="0.25">
      <c r="A95" s="64" t="s">
        <v>44</v>
      </c>
      <c r="B95" s="64"/>
      <c r="C95" s="64"/>
      <c r="D95" s="64"/>
      <c r="E95" s="64"/>
      <c r="F95" s="47">
        <f>1288747.5</f>
        <v>1288747.5</v>
      </c>
      <c r="G95" s="44" t="s">
        <v>45</v>
      </c>
      <c r="H95" s="45">
        <v>201800010008207</v>
      </c>
      <c r="I95" s="46">
        <v>45505</v>
      </c>
      <c r="J95" s="46">
        <v>45505</v>
      </c>
      <c r="K95" s="41" t="s">
        <v>46</v>
      </c>
      <c r="L95" s="65" t="e">
        <f t="array" aca="1" ref="L95" ca="1">comentariocelula(F95)</f>
        <v>#NAME?</v>
      </c>
      <c r="M95" s="65"/>
      <c r="N95" s="65"/>
      <c r="O95" s="65"/>
      <c r="P95" s="42"/>
      <c r="Q95" s="30"/>
      <c r="R95" s="30"/>
      <c r="S95" s="30"/>
      <c r="T95" s="30"/>
      <c r="U95" s="30"/>
      <c r="V95" s="30"/>
    </row>
    <row r="96" spans="1:22" ht="38.25" customHeight="1" x14ac:dyDescent="0.25">
      <c r="A96" s="64" t="s">
        <v>44</v>
      </c>
      <c r="B96" s="64"/>
      <c r="C96" s="64"/>
      <c r="D96" s="64"/>
      <c r="E96" s="64"/>
      <c r="F96" s="47">
        <v>1477312.45</v>
      </c>
      <c r="G96" s="44" t="s">
        <v>45</v>
      </c>
      <c r="H96" s="45">
        <v>201800010008207</v>
      </c>
      <c r="I96" s="46">
        <v>45536</v>
      </c>
      <c r="J96" s="46">
        <v>45536</v>
      </c>
      <c r="K96" s="41" t="s">
        <v>46</v>
      </c>
      <c r="L96" s="65" t="e">
        <f t="array" aca="1" ref="L96" ca="1">comentariocelula(F96)</f>
        <v>#NAME?</v>
      </c>
      <c r="M96" s="65"/>
      <c r="N96" s="65"/>
      <c r="O96" s="65"/>
      <c r="P96" s="42"/>
      <c r="Q96" s="30"/>
      <c r="R96" s="30"/>
      <c r="S96" s="30"/>
      <c r="T96" s="30"/>
      <c r="U96" s="30"/>
      <c r="V96" s="30"/>
    </row>
    <row r="97" spans="1:22" ht="38.25" customHeight="1" x14ac:dyDescent="0.25">
      <c r="A97" s="64" t="s">
        <v>44</v>
      </c>
      <c r="B97" s="64"/>
      <c r="C97" s="64"/>
      <c r="D97" s="64"/>
      <c r="E97" s="64"/>
      <c r="F97" s="48">
        <v>1477312.45</v>
      </c>
      <c r="G97" s="44" t="s">
        <v>45</v>
      </c>
      <c r="H97" s="45">
        <v>201800010008207</v>
      </c>
      <c r="I97" s="46">
        <v>45566</v>
      </c>
      <c r="J97" s="46">
        <v>45566</v>
      </c>
      <c r="K97" s="41" t="s">
        <v>46</v>
      </c>
      <c r="L97" s="65" t="e">
        <f t="array" aca="1" ref="L97" ca="1">comentariocelula(F97)</f>
        <v>#NAME?</v>
      </c>
      <c r="M97" s="65"/>
      <c r="N97" s="65"/>
      <c r="O97" s="65"/>
      <c r="P97" s="42"/>
      <c r="Q97" s="30"/>
      <c r="R97" s="30"/>
      <c r="S97" s="30"/>
      <c r="T97" s="30"/>
      <c r="U97" s="30"/>
      <c r="V97" s="30"/>
    </row>
    <row r="98" spans="1:22" ht="38.25" hidden="1" customHeight="1" x14ac:dyDescent="0.25">
      <c r="A98" s="64" t="s">
        <v>44</v>
      </c>
      <c r="B98" s="64"/>
      <c r="C98" s="64"/>
      <c r="D98" s="64"/>
      <c r="E98" s="64"/>
      <c r="F98" s="47"/>
      <c r="G98" s="44" t="s">
        <v>45</v>
      </c>
      <c r="H98" s="45">
        <v>201800010008207</v>
      </c>
      <c r="I98" s="46">
        <v>45597</v>
      </c>
      <c r="J98" s="46">
        <v>45597</v>
      </c>
      <c r="K98" s="41" t="s">
        <v>46</v>
      </c>
      <c r="L98" s="65" t="e">
        <f t="array" aca="1" ref="L98" ca="1">comentariocelula(F98)</f>
        <v>#NAME?</v>
      </c>
      <c r="M98" s="65"/>
      <c r="N98" s="65"/>
      <c r="O98" s="65"/>
      <c r="P98" s="42"/>
      <c r="Q98" s="30"/>
      <c r="R98" s="30"/>
      <c r="S98" s="30"/>
      <c r="T98" s="30"/>
      <c r="U98" s="30"/>
      <c r="V98" s="30"/>
    </row>
    <row r="99" spans="1:22" ht="38.25" hidden="1" customHeight="1" x14ac:dyDescent="0.25">
      <c r="A99" s="64" t="s">
        <v>44</v>
      </c>
      <c r="B99" s="64"/>
      <c r="C99" s="64"/>
      <c r="D99" s="64"/>
      <c r="E99" s="64"/>
      <c r="F99" s="47"/>
      <c r="G99" s="44" t="s">
        <v>45</v>
      </c>
      <c r="H99" s="45">
        <v>201800010008207</v>
      </c>
      <c r="I99" s="46">
        <v>45627</v>
      </c>
      <c r="J99" s="46">
        <v>45627</v>
      </c>
      <c r="K99" s="41" t="s">
        <v>46</v>
      </c>
      <c r="L99" s="65" t="e">
        <f t="array" aca="1" ref="L99" ca="1">comentariocelula(F99)</f>
        <v>#NAME?</v>
      </c>
      <c r="M99" s="65"/>
      <c r="N99" s="65"/>
      <c r="O99" s="65"/>
      <c r="P99" s="42"/>
      <c r="Q99" s="30"/>
      <c r="R99" s="30"/>
      <c r="S99" s="30"/>
      <c r="T99" s="30"/>
      <c r="U99" s="30"/>
      <c r="V99" s="30"/>
    </row>
    <row r="100" spans="1:22" ht="38.25" customHeight="1" x14ac:dyDescent="0.25">
      <c r="A100" s="64" t="s">
        <v>47</v>
      </c>
      <c r="B100" s="64"/>
      <c r="C100" s="64"/>
      <c r="D100" s="64"/>
      <c r="E100" s="64"/>
      <c r="F100" s="37">
        <v>48731.1</v>
      </c>
      <c r="G100" s="38" t="s">
        <v>45</v>
      </c>
      <c r="H100" s="39">
        <v>201800010008207</v>
      </c>
      <c r="I100" s="40">
        <v>45292</v>
      </c>
      <c r="J100" s="40">
        <v>45292</v>
      </c>
      <c r="K100" s="41" t="s">
        <v>46</v>
      </c>
      <c r="L100" s="65" t="e">
        <f t="array" aca="1" ref="L100" ca="1">comentariocelula(F100)</f>
        <v>#NAME?</v>
      </c>
      <c r="M100" s="65"/>
      <c r="N100" s="65"/>
      <c r="O100" s="65"/>
      <c r="P100" s="42"/>
      <c r="Q100" s="30"/>
      <c r="R100" s="30"/>
      <c r="S100" s="30"/>
      <c r="T100" s="30"/>
      <c r="U100" s="30"/>
      <c r="V100" s="30"/>
    </row>
    <row r="101" spans="1:22" ht="38.25" customHeight="1" x14ac:dyDescent="0.25">
      <c r="A101" s="64" t="s">
        <v>47</v>
      </c>
      <c r="B101" s="64"/>
      <c r="C101" s="64"/>
      <c r="D101" s="64"/>
      <c r="E101" s="64"/>
      <c r="F101" s="37">
        <v>40403.94</v>
      </c>
      <c r="G101" s="38" t="s">
        <v>45</v>
      </c>
      <c r="H101" s="39">
        <v>201800010008207</v>
      </c>
      <c r="I101" s="40">
        <v>45323</v>
      </c>
      <c r="J101" s="40">
        <v>45323</v>
      </c>
      <c r="K101" s="41" t="s">
        <v>46</v>
      </c>
      <c r="L101" s="65" t="e">
        <f t="array" aca="1" ref="L101" ca="1">comentariocelula(F101)</f>
        <v>#NAME?</v>
      </c>
      <c r="M101" s="65"/>
      <c r="N101" s="65"/>
      <c r="O101" s="65"/>
      <c r="P101" s="42"/>
      <c r="Q101" s="30"/>
      <c r="R101" s="30"/>
      <c r="S101" s="30"/>
      <c r="T101" s="30"/>
      <c r="U101" s="30"/>
      <c r="V101" s="30"/>
    </row>
    <row r="102" spans="1:22" ht="38.25" customHeight="1" x14ac:dyDescent="0.25">
      <c r="A102" s="64" t="s">
        <v>47</v>
      </c>
      <c r="B102" s="64"/>
      <c r="C102" s="64"/>
      <c r="D102" s="64"/>
      <c r="E102" s="64"/>
      <c r="F102" s="37">
        <f>(43458.86)</f>
        <v>43458.86</v>
      </c>
      <c r="G102" s="38" t="s">
        <v>45</v>
      </c>
      <c r="H102" s="39">
        <v>201800010008207</v>
      </c>
      <c r="I102" s="40">
        <v>45352</v>
      </c>
      <c r="J102" s="40">
        <v>45352</v>
      </c>
      <c r="K102" s="41" t="s">
        <v>46</v>
      </c>
      <c r="L102" s="65"/>
      <c r="M102" s="65"/>
      <c r="N102" s="65"/>
      <c r="O102" s="65"/>
      <c r="P102" s="42"/>
      <c r="Q102" s="30"/>
      <c r="R102" s="30"/>
      <c r="S102" s="30"/>
      <c r="T102" s="30"/>
      <c r="U102" s="30"/>
      <c r="V102" s="30"/>
    </row>
    <row r="103" spans="1:22" ht="38.25" customHeight="1" x14ac:dyDescent="0.25">
      <c r="A103" s="64" t="s">
        <v>47</v>
      </c>
      <c r="B103" s="64"/>
      <c r="C103" s="64"/>
      <c r="D103" s="64"/>
      <c r="E103" s="64"/>
      <c r="F103" s="37">
        <v>32520.240000000002</v>
      </c>
      <c r="G103" s="38" t="s">
        <v>45</v>
      </c>
      <c r="H103" s="39">
        <v>201800010008207</v>
      </c>
      <c r="I103" s="40">
        <v>45383</v>
      </c>
      <c r="J103" s="40">
        <v>45383</v>
      </c>
      <c r="K103" s="41" t="s">
        <v>46</v>
      </c>
      <c r="L103" s="65" t="e">
        <f t="array" aca="1" ref="L103" ca="1">comentariocelula(F103)</f>
        <v>#NAME?</v>
      </c>
      <c r="M103" s="65"/>
      <c r="N103" s="65"/>
      <c r="O103" s="65"/>
      <c r="P103" s="42"/>
      <c r="Q103" s="30"/>
      <c r="R103" s="30"/>
      <c r="S103" s="30"/>
      <c r="T103" s="30"/>
      <c r="U103" s="30"/>
      <c r="V103" s="30"/>
    </row>
    <row r="104" spans="1:22" ht="38.25" customHeight="1" x14ac:dyDescent="0.25">
      <c r="A104" s="64" t="s">
        <v>47</v>
      </c>
      <c r="B104" s="64"/>
      <c r="C104" s="64"/>
      <c r="D104" s="64"/>
      <c r="E104" s="64"/>
      <c r="F104" s="37">
        <v>32520.240000000002</v>
      </c>
      <c r="G104" s="38" t="s">
        <v>45</v>
      </c>
      <c r="H104" s="39">
        <v>201800010008207</v>
      </c>
      <c r="I104" s="40">
        <v>45413</v>
      </c>
      <c r="J104" s="40">
        <v>45413</v>
      </c>
      <c r="K104" s="41" t="s">
        <v>46</v>
      </c>
      <c r="L104" s="65" t="e">
        <f t="array" aca="1" ref="L104" ca="1">comentariocelula(F104)</f>
        <v>#NAME?</v>
      </c>
      <c r="M104" s="65"/>
      <c r="N104" s="65"/>
      <c r="O104" s="65"/>
      <c r="P104" s="42"/>
      <c r="Q104" s="30"/>
      <c r="R104" s="30"/>
      <c r="S104" s="30"/>
      <c r="T104" s="30"/>
      <c r="U104" s="30"/>
      <c r="V104" s="30"/>
    </row>
    <row r="105" spans="1:22" ht="38.25" customHeight="1" x14ac:dyDescent="0.25">
      <c r="A105" s="64" t="s">
        <v>47</v>
      </c>
      <c r="B105" s="64"/>
      <c r="C105" s="64"/>
      <c r="D105" s="64"/>
      <c r="E105" s="64"/>
      <c r="F105" s="37">
        <v>29071.13</v>
      </c>
      <c r="G105" s="38" t="s">
        <v>45</v>
      </c>
      <c r="H105" s="39">
        <v>201800010008207</v>
      </c>
      <c r="I105" s="40">
        <v>45444</v>
      </c>
      <c r="J105" s="40">
        <v>45444</v>
      </c>
      <c r="K105" s="41" t="s">
        <v>46</v>
      </c>
      <c r="L105" s="65" t="e">
        <f t="array" aca="1" ref="L105" ca="1">comentariocelula(F105)</f>
        <v>#NAME?</v>
      </c>
      <c r="M105" s="65"/>
      <c r="N105" s="65"/>
      <c r="O105" s="65"/>
      <c r="P105" s="42"/>
      <c r="Q105" s="30"/>
      <c r="R105" s="30"/>
      <c r="S105" s="30"/>
      <c r="T105" s="30"/>
      <c r="U105" s="30"/>
      <c r="V105" s="30"/>
    </row>
    <row r="106" spans="1:22" ht="38.25" customHeight="1" x14ac:dyDescent="0.25">
      <c r="A106" s="64" t="s">
        <v>47</v>
      </c>
      <c r="B106" s="64"/>
      <c r="C106" s="64"/>
      <c r="D106" s="64"/>
      <c r="E106" s="64"/>
      <c r="F106" s="37">
        <v>36954.83</v>
      </c>
      <c r="G106" s="38" t="s">
        <v>45</v>
      </c>
      <c r="H106" s="39">
        <v>201800010008207</v>
      </c>
      <c r="I106" s="40">
        <v>45474</v>
      </c>
      <c r="J106" s="40">
        <v>45474</v>
      </c>
      <c r="K106" s="41" t="s">
        <v>46</v>
      </c>
      <c r="L106" s="65" t="e">
        <f t="array" aca="1" ref="L106" ca="1">comentariocelula(F106)</f>
        <v>#NAME?</v>
      </c>
      <c r="M106" s="65"/>
      <c r="N106" s="65"/>
      <c r="O106" s="65"/>
      <c r="P106" s="42"/>
      <c r="Q106" s="30"/>
      <c r="R106" s="30"/>
      <c r="S106" s="30"/>
      <c r="T106" s="30"/>
      <c r="U106" s="30"/>
      <c r="V106" s="30"/>
    </row>
    <row r="107" spans="1:22" ht="38.25" customHeight="1" x14ac:dyDescent="0.25">
      <c r="A107" s="64" t="s">
        <v>47</v>
      </c>
      <c r="B107" s="64"/>
      <c r="C107" s="64"/>
      <c r="D107" s="64"/>
      <c r="E107" s="64"/>
      <c r="F107" s="47">
        <v>53707.7</v>
      </c>
      <c r="G107" s="38" t="s">
        <v>45</v>
      </c>
      <c r="H107" s="39">
        <v>201800010008207</v>
      </c>
      <c r="I107" s="40">
        <v>45505</v>
      </c>
      <c r="J107" s="40">
        <v>45505</v>
      </c>
      <c r="K107" s="41" t="s">
        <v>46</v>
      </c>
      <c r="L107" s="65" t="e">
        <f t="array" aca="1" ref="L107" ca="1">comentariocelula(F107)</f>
        <v>#NAME?</v>
      </c>
      <c r="M107" s="65"/>
      <c r="N107" s="65"/>
      <c r="O107" s="65"/>
      <c r="P107" s="42"/>
      <c r="Q107" s="30"/>
      <c r="R107" s="30"/>
      <c r="S107" s="30"/>
      <c r="T107" s="30"/>
      <c r="U107" s="30"/>
      <c r="V107" s="30"/>
    </row>
    <row r="108" spans="1:22" ht="38.25" customHeight="1" x14ac:dyDescent="0.25">
      <c r="A108" s="64" t="s">
        <v>47</v>
      </c>
      <c r="B108" s="64"/>
      <c r="C108" s="64"/>
      <c r="D108" s="64"/>
      <c r="E108" s="64"/>
      <c r="F108" s="47">
        <v>92481.02</v>
      </c>
      <c r="G108" s="38" t="s">
        <v>45</v>
      </c>
      <c r="H108" s="39">
        <v>201800010008207</v>
      </c>
      <c r="I108" s="40">
        <v>45536</v>
      </c>
      <c r="J108" s="40">
        <v>45536</v>
      </c>
      <c r="K108" s="41" t="s">
        <v>46</v>
      </c>
      <c r="L108" s="65" t="e">
        <f t="array" aca="1" ref="L108" ca="1">comentariocelula(F108)</f>
        <v>#NAME?</v>
      </c>
      <c r="M108" s="65"/>
      <c r="N108" s="65"/>
      <c r="O108" s="65"/>
      <c r="P108" s="42"/>
      <c r="Q108" s="30"/>
      <c r="R108" s="30"/>
      <c r="S108" s="30"/>
      <c r="T108" s="30"/>
      <c r="U108" s="30"/>
      <c r="V108" s="30"/>
    </row>
    <row r="109" spans="1:22" ht="38.25" customHeight="1" x14ac:dyDescent="0.25">
      <c r="A109" s="64" t="s">
        <v>47</v>
      </c>
      <c r="B109" s="64"/>
      <c r="C109" s="64"/>
      <c r="D109" s="64"/>
      <c r="E109" s="64"/>
      <c r="F109" s="48">
        <f>104260.48-10460.8</f>
        <v>93799.679999999993</v>
      </c>
      <c r="G109" s="38" t="s">
        <v>45</v>
      </c>
      <c r="H109" s="39">
        <v>201800010008207</v>
      </c>
      <c r="I109" s="40">
        <v>45566</v>
      </c>
      <c r="J109" s="40">
        <v>45566</v>
      </c>
      <c r="K109" s="41" t="s">
        <v>46</v>
      </c>
      <c r="L109" s="65" t="e">
        <f t="array" aca="1" ref="L109" ca="1">comentariocelula(F109)</f>
        <v>#NAME?</v>
      </c>
      <c r="M109" s="65"/>
      <c r="N109" s="65"/>
      <c r="O109" s="65"/>
      <c r="P109" s="42"/>
      <c r="Q109" s="30"/>
      <c r="R109" s="30"/>
      <c r="S109" s="30"/>
      <c r="T109" s="30"/>
      <c r="U109" s="30"/>
      <c r="V109" s="30"/>
    </row>
    <row r="110" spans="1:22" ht="38.25" hidden="1" customHeight="1" x14ac:dyDescent="0.25">
      <c r="A110" s="64" t="s">
        <v>47</v>
      </c>
      <c r="B110" s="64"/>
      <c r="C110" s="64"/>
      <c r="D110" s="64"/>
      <c r="E110" s="64"/>
      <c r="F110" s="47"/>
      <c r="G110" s="38" t="s">
        <v>45</v>
      </c>
      <c r="H110" s="39">
        <v>201800010008207</v>
      </c>
      <c r="I110" s="40">
        <v>45597</v>
      </c>
      <c r="J110" s="40">
        <v>45597</v>
      </c>
      <c r="K110" s="41" t="s">
        <v>46</v>
      </c>
      <c r="L110" s="65" t="e">
        <f t="array" aca="1" ref="L110" ca="1">comentariocelula(F110)</f>
        <v>#NAME?</v>
      </c>
      <c r="M110" s="65"/>
      <c r="N110" s="65"/>
      <c r="O110" s="65"/>
      <c r="P110" s="42"/>
      <c r="Q110" s="30"/>
      <c r="R110" s="30"/>
      <c r="S110" s="30"/>
      <c r="T110" s="30"/>
      <c r="U110" s="30"/>
      <c r="V110" s="30"/>
    </row>
    <row r="111" spans="1:22" ht="38.25" hidden="1" customHeight="1" x14ac:dyDescent="0.25">
      <c r="A111" s="64" t="s">
        <v>47</v>
      </c>
      <c r="B111" s="64"/>
      <c r="C111" s="64"/>
      <c r="D111" s="64"/>
      <c r="E111" s="64"/>
      <c r="F111" s="47"/>
      <c r="G111" s="38" t="s">
        <v>45</v>
      </c>
      <c r="H111" s="39">
        <v>201800010008207</v>
      </c>
      <c r="I111" s="40">
        <v>45627</v>
      </c>
      <c r="J111" s="40">
        <v>45627</v>
      </c>
      <c r="K111" s="41" t="s">
        <v>46</v>
      </c>
      <c r="L111" s="65" t="e">
        <f t="array" aca="1" ref="L111" ca="1">comentariocelula(F111)</f>
        <v>#NAME?</v>
      </c>
      <c r="M111" s="65"/>
      <c r="N111" s="65"/>
      <c r="O111" s="65"/>
      <c r="P111" s="42"/>
      <c r="Q111" s="30"/>
      <c r="R111" s="30"/>
      <c r="S111" s="30"/>
      <c r="T111" s="30"/>
      <c r="U111" s="30"/>
      <c r="V111" s="30"/>
    </row>
    <row r="112" spans="1:22" ht="38.25" customHeight="1" x14ac:dyDescent="0.25">
      <c r="A112" s="64" t="s">
        <v>48</v>
      </c>
      <c r="B112" s="64"/>
      <c r="C112" s="64"/>
      <c r="D112" s="64"/>
      <c r="E112" s="64"/>
      <c r="F112" s="37">
        <v>28585.46</v>
      </c>
      <c r="G112" s="38" t="s">
        <v>45</v>
      </c>
      <c r="H112" s="39">
        <v>201800010008207</v>
      </c>
      <c r="I112" s="40">
        <v>45292</v>
      </c>
      <c r="J112" s="40">
        <v>45292</v>
      </c>
      <c r="K112" s="49"/>
      <c r="L112" s="65" t="e">
        <f t="array" aca="1" ref="L112" ca="1">comentariocelula(F112)</f>
        <v>#NAME?</v>
      </c>
      <c r="M112" s="65"/>
      <c r="N112" s="65"/>
      <c r="O112" s="65"/>
      <c r="P112" s="42"/>
      <c r="Q112" s="30"/>
      <c r="R112" s="30"/>
      <c r="S112" s="30"/>
      <c r="T112" s="30"/>
      <c r="U112" s="30"/>
      <c r="V112" s="30"/>
    </row>
    <row r="113" spans="1:22" ht="38.25" customHeight="1" x14ac:dyDescent="0.25">
      <c r="A113" s="64" t="s">
        <v>48</v>
      </c>
      <c r="B113" s="64"/>
      <c r="C113" s="64"/>
      <c r="D113" s="64"/>
      <c r="E113" s="64"/>
      <c r="F113" s="37">
        <v>101885.73</v>
      </c>
      <c r="G113" s="38" t="s">
        <v>45</v>
      </c>
      <c r="H113" s="39">
        <v>201800010008207</v>
      </c>
      <c r="I113" s="40">
        <v>45323</v>
      </c>
      <c r="J113" s="40">
        <v>45323</v>
      </c>
      <c r="K113" s="49"/>
      <c r="L113" s="65" t="e">
        <f t="array" aca="1" ref="L113" ca="1">comentariocelula(F113)</f>
        <v>#NAME?</v>
      </c>
      <c r="M113" s="65"/>
      <c r="N113" s="65"/>
      <c r="O113" s="65"/>
      <c r="P113" s="42"/>
      <c r="Q113" s="30"/>
      <c r="R113" s="30"/>
      <c r="S113" s="30"/>
      <c r="T113" s="30"/>
      <c r="U113" s="30"/>
      <c r="V113" s="30"/>
    </row>
    <row r="114" spans="1:22" ht="38.25" customHeight="1" x14ac:dyDescent="0.25">
      <c r="A114" s="64" t="s">
        <v>48</v>
      </c>
      <c r="B114" s="64"/>
      <c r="C114" s="64"/>
      <c r="D114" s="64"/>
      <c r="E114" s="64"/>
      <c r="F114" s="37">
        <v>114588.7</v>
      </c>
      <c r="G114" s="38" t="s">
        <v>45</v>
      </c>
      <c r="H114" s="39">
        <v>201800010008207</v>
      </c>
      <c r="I114" s="40">
        <v>45352</v>
      </c>
      <c r="J114" s="40">
        <v>45352</v>
      </c>
      <c r="K114" s="49"/>
      <c r="L114" s="65" t="e">
        <f t="array" aca="1" ref="L114" ca="1">comentariocelula(F114)</f>
        <v>#NAME?</v>
      </c>
      <c r="M114" s="65"/>
      <c r="N114" s="65"/>
      <c r="O114" s="65"/>
      <c r="P114" s="42"/>
      <c r="Q114" s="30"/>
      <c r="R114" s="30"/>
      <c r="S114" s="30"/>
      <c r="T114" s="30"/>
      <c r="U114" s="30"/>
      <c r="V114" s="30"/>
    </row>
    <row r="115" spans="1:22" ht="38.25" customHeight="1" x14ac:dyDescent="0.25">
      <c r="A115" s="64" t="s">
        <v>48</v>
      </c>
      <c r="B115" s="64"/>
      <c r="C115" s="64"/>
      <c r="D115" s="64"/>
      <c r="E115" s="64"/>
      <c r="F115" s="37">
        <v>162820.62</v>
      </c>
      <c r="G115" s="38" t="s">
        <v>45</v>
      </c>
      <c r="H115" s="39">
        <v>201800010008207</v>
      </c>
      <c r="I115" s="40">
        <v>45383</v>
      </c>
      <c r="J115" s="40">
        <v>45383</v>
      </c>
      <c r="K115" s="49"/>
      <c r="L115" s="65" t="e">
        <f t="array" aca="1" ref="L115" ca="1">comentariocelula(F115)</f>
        <v>#NAME?</v>
      </c>
      <c r="M115" s="65"/>
      <c r="N115" s="65"/>
      <c r="O115" s="65"/>
      <c r="P115" s="42"/>
      <c r="Q115" s="30"/>
      <c r="R115" s="30"/>
      <c r="S115" s="30"/>
      <c r="T115" s="30"/>
      <c r="U115" s="30"/>
      <c r="V115" s="30"/>
    </row>
    <row r="116" spans="1:22" ht="38.25" customHeight="1" x14ac:dyDescent="0.25">
      <c r="A116" s="64" t="s">
        <v>48</v>
      </c>
      <c r="B116" s="64"/>
      <c r="C116" s="64"/>
      <c r="D116" s="64"/>
      <c r="E116" s="64"/>
      <c r="F116" s="37">
        <v>130286.78</v>
      </c>
      <c r="G116" s="38" t="s">
        <v>45</v>
      </c>
      <c r="H116" s="39">
        <v>201800010008207</v>
      </c>
      <c r="I116" s="40">
        <v>45413</v>
      </c>
      <c r="J116" s="40">
        <v>45413</v>
      </c>
      <c r="K116" s="49"/>
      <c r="L116" s="65" t="e">
        <f t="array" aca="1" ref="L116" ca="1">comentariocelula(F116)</f>
        <v>#NAME?</v>
      </c>
      <c r="M116" s="65"/>
      <c r="N116" s="65"/>
      <c r="O116" s="65"/>
      <c r="P116" s="42"/>
      <c r="Q116" s="30"/>
      <c r="R116" s="30"/>
      <c r="S116" s="30"/>
      <c r="T116" s="30"/>
      <c r="U116" s="30"/>
      <c r="V116" s="30"/>
    </row>
    <row r="117" spans="1:22" ht="38.25" customHeight="1" x14ac:dyDescent="0.25">
      <c r="A117" s="64" t="s">
        <v>48</v>
      </c>
      <c r="B117" s="64"/>
      <c r="C117" s="64"/>
      <c r="D117" s="64"/>
      <c r="E117" s="64"/>
      <c r="F117" s="37">
        <v>185362.33</v>
      </c>
      <c r="G117" s="38" t="s">
        <v>45</v>
      </c>
      <c r="H117" s="39">
        <v>201800010008207</v>
      </c>
      <c r="I117" s="40">
        <v>45444</v>
      </c>
      <c r="J117" s="40">
        <v>45444</v>
      </c>
      <c r="K117" s="49"/>
      <c r="L117" s="65" t="e">
        <f t="array" aca="1" ref="L117" ca="1">comentariocelula(F117)</f>
        <v>#NAME?</v>
      </c>
      <c r="M117" s="65"/>
      <c r="N117" s="65"/>
      <c r="O117" s="65"/>
      <c r="P117" s="42"/>
      <c r="Q117" s="30"/>
      <c r="R117" s="30"/>
      <c r="S117" s="30"/>
      <c r="T117" s="30"/>
      <c r="U117" s="30"/>
      <c r="V117" s="30"/>
    </row>
    <row r="118" spans="1:22" ht="38.25" customHeight="1" x14ac:dyDescent="0.25">
      <c r="A118" s="64" t="s">
        <v>48</v>
      </c>
      <c r="B118" s="64"/>
      <c r="C118" s="64"/>
      <c r="D118" s="64"/>
      <c r="E118" s="64"/>
      <c r="F118" s="37">
        <v>225950.45</v>
      </c>
      <c r="G118" s="38" t="s">
        <v>45</v>
      </c>
      <c r="H118" s="39">
        <v>201800010008207</v>
      </c>
      <c r="I118" s="40">
        <v>45474</v>
      </c>
      <c r="J118" s="40">
        <v>45474</v>
      </c>
      <c r="K118" s="49"/>
      <c r="L118" s="65" t="e">
        <f t="array" aca="1" ref="L118" ca="1">comentariocelula(F118)</f>
        <v>#NAME?</v>
      </c>
      <c r="M118" s="65"/>
      <c r="N118" s="65"/>
      <c r="O118" s="65"/>
      <c r="P118" s="42"/>
      <c r="Q118" s="30"/>
      <c r="R118" s="30"/>
      <c r="S118" s="30"/>
      <c r="T118" s="30"/>
      <c r="U118" s="30"/>
      <c r="V118" s="30"/>
    </row>
    <row r="119" spans="1:22" ht="38.25" hidden="1" customHeight="1" x14ac:dyDescent="0.25">
      <c r="A119" s="64" t="s">
        <v>48</v>
      </c>
      <c r="B119" s="64"/>
      <c r="C119" s="64"/>
      <c r="D119" s="64"/>
      <c r="E119" s="64"/>
      <c r="F119" s="37"/>
      <c r="G119" s="38" t="s">
        <v>45</v>
      </c>
      <c r="H119" s="39">
        <v>201800010008207</v>
      </c>
      <c r="I119" s="40">
        <v>45505</v>
      </c>
      <c r="J119" s="40">
        <v>45505</v>
      </c>
      <c r="K119" s="49"/>
      <c r="L119" s="65" t="e">
        <f t="array" aca="1" ref="L119" ca="1">comentariocelula(F119)</f>
        <v>#NAME?</v>
      </c>
      <c r="M119" s="65"/>
      <c r="N119" s="65"/>
      <c r="O119" s="65"/>
      <c r="P119" s="42"/>
      <c r="Q119" s="30"/>
      <c r="R119" s="30"/>
      <c r="S119" s="30"/>
      <c r="T119" s="30"/>
      <c r="U119" s="30"/>
      <c r="V119" s="30"/>
    </row>
    <row r="120" spans="1:22" ht="38.25" customHeight="1" x14ac:dyDescent="0.25">
      <c r="A120" s="64" t="s">
        <v>49</v>
      </c>
      <c r="B120" s="64"/>
      <c r="C120" s="64"/>
      <c r="D120" s="64"/>
      <c r="E120" s="64"/>
      <c r="F120" s="37">
        <f>85319.23+1434.25</f>
        <v>86753.48</v>
      </c>
      <c r="G120" s="38" t="s">
        <v>50</v>
      </c>
      <c r="H120" s="39">
        <v>201800010008207</v>
      </c>
      <c r="I120" s="40">
        <v>45292</v>
      </c>
      <c r="J120" s="40">
        <v>45292</v>
      </c>
      <c r="K120" s="41" t="s">
        <v>51</v>
      </c>
      <c r="L120" s="65"/>
      <c r="M120" s="65"/>
      <c r="N120" s="65"/>
      <c r="O120" s="65"/>
      <c r="P120" s="42"/>
      <c r="Q120" s="30"/>
      <c r="R120" s="30"/>
      <c r="S120" s="30"/>
      <c r="T120" s="30"/>
      <c r="U120" s="30"/>
      <c r="V120" s="30"/>
    </row>
    <row r="121" spans="1:22" ht="38.25" customHeight="1" x14ac:dyDescent="0.25">
      <c r="A121" s="64" t="s">
        <v>49</v>
      </c>
      <c r="B121" s="64"/>
      <c r="C121" s="64"/>
      <c r="D121" s="64"/>
      <c r="E121" s="64"/>
      <c r="F121" s="37">
        <f>65919.25+1058.7</f>
        <v>66977.95</v>
      </c>
      <c r="G121" s="38" t="s">
        <v>50</v>
      </c>
      <c r="H121" s="39">
        <v>201800010008207</v>
      </c>
      <c r="I121" s="40">
        <v>45323</v>
      </c>
      <c r="J121" s="40">
        <v>45323</v>
      </c>
      <c r="K121" s="41" t="s">
        <v>51</v>
      </c>
      <c r="L121" s="65"/>
      <c r="M121" s="65"/>
      <c r="N121" s="65"/>
      <c r="O121" s="65"/>
      <c r="P121" s="42"/>
      <c r="Q121" s="30"/>
      <c r="R121" s="30"/>
      <c r="S121" s="30"/>
      <c r="T121" s="30"/>
      <c r="U121" s="30"/>
      <c r="V121" s="30"/>
    </row>
    <row r="122" spans="1:22" ht="38.25" customHeight="1" x14ac:dyDescent="0.25">
      <c r="A122" s="64" t="s">
        <v>49</v>
      </c>
      <c r="B122" s="64"/>
      <c r="C122" s="64"/>
      <c r="D122" s="64"/>
      <c r="E122" s="64"/>
      <c r="F122" s="37">
        <f>(64297.03+1084.57)</f>
        <v>65381.599999999999</v>
      </c>
      <c r="G122" s="38" t="s">
        <v>50</v>
      </c>
      <c r="H122" s="39">
        <v>201800010008207</v>
      </c>
      <c r="I122" s="40">
        <v>45352</v>
      </c>
      <c r="J122" s="40">
        <v>45352</v>
      </c>
      <c r="K122" s="41" t="s">
        <v>51</v>
      </c>
      <c r="L122" s="65"/>
      <c r="M122" s="65"/>
      <c r="N122" s="65"/>
      <c r="O122" s="65"/>
      <c r="P122" s="42"/>
      <c r="Q122" s="30"/>
      <c r="R122" s="30"/>
      <c r="S122" s="30"/>
      <c r="T122" s="30"/>
      <c r="U122" s="30"/>
      <c r="V122" s="30"/>
    </row>
    <row r="123" spans="1:22" ht="38.25" customHeight="1" x14ac:dyDescent="0.25">
      <c r="A123" s="64" t="s">
        <v>49</v>
      </c>
      <c r="B123" s="64"/>
      <c r="C123" s="64"/>
      <c r="D123" s="64"/>
      <c r="E123" s="64"/>
      <c r="F123" s="37">
        <v>70152.289999999994</v>
      </c>
      <c r="G123" s="38" t="s">
        <v>50</v>
      </c>
      <c r="H123" s="39">
        <v>201800010008207</v>
      </c>
      <c r="I123" s="40">
        <v>45383</v>
      </c>
      <c r="J123" s="40">
        <v>45383</v>
      </c>
      <c r="K123" s="41" t="s">
        <v>51</v>
      </c>
      <c r="L123" s="65" t="e">
        <f t="array" aca="1" ref="L123" ca="1">comentariocelula(F123)</f>
        <v>#NAME?</v>
      </c>
      <c r="M123" s="65"/>
      <c r="N123" s="65"/>
      <c r="O123" s="65"/>
      <c r="P123" s="42"/>
      <c r="Q123" s="30"/>
      <c r="R123" s="30"/>
      <c r="S123" s="30"/>
      <c r="T123" s="30"/>
      <c r="U123" s="30"/>
      <c r="V123" s="30"/>
    </row>
    <row r="124" spans="1:22" ht="38.25" customHeight="1" x14ac:dyDescent="0.25">
      <c r="A124" s="64" t="s">
        <v>49</v>
      </c>
      <c r="B124" s="64"/>
      <c r="C124" s="64"/>
      <c r="D124" s="64"/>
      <c r="E124" s="64"/>
      <c r="F124" s="37">
        <v>72248.990000000005</v>
      </c>
      <c r="G124" s="38" t="s">
        <v>50</v>
      </c>
      <c r="H124" s="39">
        <v>201800010008207</v>
      </c>
      <c r="I124" s="40">
        <v>45413</v>
      </c>
      <c r="J124" s="40">
        <v>45413</v>
      </c>
      <c r="K124" s="41" t="s">
        <v>51</v>
      </c>
      <c r="L124" s="65" t="e">
        <f t="array" aca="1" ref="L124" ca="1">comentariocelula(F124)</f>
        <v>#NAME?</v>
      </c>
      <c r="M124" s="65"/>
      <c r="N124" s="65"/>
      <c r="O124" s="65"/>
      <c r="P124" s="42"/>
      <c r="Q124" s="30"/>
      <c r="R124" s="30"/>
      <c r="S124" s="30"/>
      <c r="T124" s="30"/>
      <c r="U124" s="30"/>
      <c r="V124" s="30"/>
    </row>
    <row r="125" spans="1:22" ht="58.5" customHeight="1" x14ac:dyDescent="0.25">
      <c r="A125" s="64" t="s">
        <v>49</v>
      </c>
      <c r="B125" s="64"/>
      <c r="C125" s="64"/>
      <c r="D125" s="64"/>
      <c r="E125" s="64"/>
      <c r="F125" s="37">
        <f>61888.93+1013.68</f>
        <v>62902.61</v>
      </c>
      <c r="G125" s="38" t="s">
        <v>50</v>
      </c>
      <c r="H125" s="39">
        <v>201800010008207</v>
      </c>
      <c r="I125" s="40">
        <v>45444</v>
      </c>
      <c r="J125" s="40">
        <v>45444</v>
      </c>
      <c r="K125" s="41" t="s">
        <v>51</v>
      </c>
      <c r="L125" s="65" t="e">
        <f t="array" aca="1" ref="L125" ca="1">comentariocelula(F125)</f>
        <v>#NAME?</v>
      </c>
      <c r="M125" s="65"/>
      <c r="N125" s="65"/>
      <c r="O125" s="65"/>
      <c r="P125" s="42"/>
      <c r="Q125" s="30"/>
      <c r="R125" s="30"/>
      <c r="S125" s="30"/>
      <c r="T125" s="30"/>
      <c r="U125" s="30"/>
      <c r="V125" s="30"/>
    </row>
    <row r="126" spans="1:22" ht="38.25" customHeight="1" x14ac:dyDescent="0.25">
      <c r="A126" s="64" t="s">
        <v>49</v>
      </c>
      <c r="B126" s="64"/>
      <c r="C126" s="64"/>
      <c r="D126" s="64"/>
      <c r="E126" s="64"/>
      <c r="F126" s="37">
        <v>52944.79</v>
      </c>
      <c r="G126" s="44" t="s">
        <v>50</v>
      </c>
      <c r="H126" s="45">
        <v>201800010008207</v>
      </c>
      <c r="I126" s="46">
        <v>45474</v>
      </c>
      <c r="J126" s="46">
        <v>45474</v>
      </c>
      <c r="K126" s="41" t="s">
        <v>51</v>
      </c>
      <c r="L126" s="65"/>
      <c r="M126" s="65"/>
      <c r="N126" s="65"/>
      <c r="O126" s="65"/>
      <c r="P126" s="42"/>
      <c r="Q126" s="30"/>
      <c r="R126" s="30"/>
      <c r="S126" s="30"/>
      <c r="T126" s="30"/>
      <c r="U126" s="30"/>
      <c r="V126" s="30"/>
    </row>
    <row r="127" spans="1:22" ht="38.25" customHeight="1" x14ac:dyDescent="0.25">
      <c r="A127" s="64" t="s">
        <v>49</v>
      </c>
      <c r="B127" s="64"/>
      <c r="C127" s="64"/>
      <c r="D127" s="64"/>
      <c r="E127" s="64"/>
      <c r="F127" s="50">
        <v>56259.27</v>
      </c>
      <c r="G127" s="44" t="s">
        <v>50</v>
      </c>
      <c r="H127" s="45">
        <v>201800010008207</v>
      </c>
      <c r="I127" s="46">
        <v>45505</v>
      </c>
      <c r="J127" s="46">
        <v>45505</v>
      </c>
      <c r="K127" s="41" t="s">
        <v>51</v>
      </c>
      <c r="L127" s="65" t="e">
        <f t="array" aca="1" ref="L127" ca="1">comentariocelula(F127)</f>
        <v>#NAME?</v>
      </c>
      <c r="M127" s="65"/>
      <c r="N127" s="65"/>
      <c r="O127" s="65"/>
      <c r="P127" s="42"/>
      <c r="Q127" s="30"/>
      <c r="R127" s="30"/>
      <c r="S127" s="30"/>
      <c r="T127" s="30"/>
      <c r="U127" s="30"/>
      <c r="V127" s="30"/>
    </row>
    <row r="128" spans="1:22" ht="38.25" customHeight="1" x14ac:dyDescent="0.25">
      <c r="A128" s="64" t="s">
        <v>49</v>
      </c>
      <c r="B128" s="64"/>
      <c r="C128" s="64"/>
      <c r="D128" s="64"/>
      <c r="E128" s="64"/>
      <c r="F128" s="50">
        <f>55877.35+936.55</f>
        <v>56813.9</v>
      </c>
      <c r="G128" s="44" t="s">
        <v>50</v>
      </c>
      <c r="H128" s="45">
        <v>201800010008207</v>
      </c>
      <c r="I128" s="46">
        <v>45536</v>
      </c>
      <c r="J128" s="46">
        <v>45536</v>
      </c>
      <c r="K128" s="41" t="s">
        <v>51</v>
      </c>
      <c r="L128" s="65" t="e">
        <f t="array" aca="1" ref="L128" ca="1">comentariocelula(F128)</f>
        <v>#NAME?</v>
      </c>
      <c r="M128" s="65"/>
      <c r="N128" s="65"/>
      <c r="O128" s="65"/>
      <c r="P128" s="42"/>
      <c r="Q128" s="30"/>
      <c r="R128" s="30"/>
      <c r="S128" s="30"/>
      <c r="T128" s="30"/>
      <c r="U128" s="30"/>
      <c r="V128" s="30"/>
    </row>
    <row r="129" spans="1:22" ht="38.25" customHeight="1" x14ac:dyDescent="0.25">
      <c r="A129" s="64" t="s">
        <v>49</v>
      </c>
      <c r="B129" s="64"/>
      <c r="C129" s="64"/>
      <c r="D129" s="64"/>
      <c r="E129" s="64"/>
      <c r="F129" s="50">
        <f xml:space="preserve"> (24150.78+1374.12+56770)</f>
        <v>82294.899999999994</v>
      </c>
      <c r="G129" s="44" t="s">
        <v>50</v>
      </c>
      <c r="H129" s="45">
        <v>201800010008207</v>
      </c>
      <c r="I129" s="46">
        <v>45566</v>
      </c>
      <c r="J129" s="46">
        <v>45566</v>
      </c>
      <c r="K129" s="41" t="s">
        <v>51</v>
      </c>
      <c r="L129" s="65" t="e">
        <f t="array" aca="1" ref="L129" ca="1">comentariocelula(F129)</f>
        <v>#NAME?</v>
      </c>
      <c r="M129" s="65"/>
      <c r="N129" s="65"/>
      <c r="O129" s="65"/>
      <c r="P129" s="42"/>
      <c r="Q129" s="30"/>
      <c r="R129" s="30"/>
      <c r="S129" s="30"/>
      <c r="T129" s="30"/>
      <c r="U129" s="30"/>
      <c r="V129" s="30"/>
    </row>
    <row r="130" spans="1:22" ht="38.25" hidden="1" customHeight="1" x14ac:dyDescent="0.25">
      <c r="A130" s="64" t="s">
        <v>49</v>
      </c>
      <c r="B130" s="64"/>
      <c r="C130" s="64"/>
      <c r="D130" s="64"/>
      <c r="E130" s="64"/>
      <c r="F130" s="50"/>
      <c r="G130" s="44" t="s">
        <v>50</v>
      </c>
      <c r="H130" s="45">
        <v>201800010008207</v>
      </c>
      <c r="I130" s="46">
        <v>45597</v>
      </c>
      <c r="J130" s="46">
        <v>45597</v>
      </c>
      <c r="K130" s="41" t="s">
        <v>51</v>
      </c>
      <c r="L130" s="65" t="e">
        <f t="array" aca="1" ref="L130" ca="1">comentariocelula(F130)</f>
        <v>#NAME?</v>
      </c>
      <c r="M130" s="65"/>
      <c r="N130" s="65"/>
      <c r="O130" s="65"/>
      <c r="P130" s="42"/>
      <c r="Q130" s="30"/>
      <c r="R130" s="30"/>
      <c r="S130" s="30"/>
      <c r="T130" s="30"/>
      <c r="U130" s="30"/>
      <c r="V130" s="30"/>
    </row>
    <row r="131" spans="1:22" ht="38.25" hidden="1" customHeight="1" x14ac:dyDescent="0.25">
      <c r="A131" s="64" t="s">
        <v>49</v>
      </c>
      <c r="B131" s="64"/>
      <c r="C131" s="64"/>
      <c r="D131" s="64"/>
      <c r="E131" s="64"/>
      <c r="F131" s="50"/>
      <c r="G131" s="44" t="s">
        <v>50</v>
      </c>
      <c r="H131" s="45">
        <v>201800010008207</v>
      </c>
      <c r="I131" s="46">
        <v>45627</v>
      </c>
      <c r="J131" s="46">
        <v>45627</v>
      </c>
      <c r="K131" s="41" t="s">
        <v>51</v>
      </c>
      <c r="L131" s="65" t="e">
        <f t="array" aca="1" ref="L131" ca="1">comentariocelula(F131)</f>
        <v>#NAME?</v>
      </c>
      <c r="M131" s="65"/>
      <c r="N131" s="65"/>
      <c r="O131" s="65"/>
      <c r="P131" s="42"/>
      <c r="Q131" s="30"/>
      <c r="R131" s="30"/>
      <c r="S131" s="30"/>
      <c r="T131" s="30"/>
      <c r="U131" s="30"/>
      <c r="V131" s="30"/>
    </row>
    <row r="132" spans="1:22" ht="51" hidden="1" customHeight="1" x14ac:dyDescent="0.25">
      <c r="A132" s="64" t="s">
        <v>52</v>
      </c>
      <c r="B132" s="64"/>
      <c r="C132" s="64"/>
      <c r="D132" s="64"/>
      <c r="E132" s="64"/>
      <c r="F132" s="37"/>
      <c r="G132" s="44" t="s">
        <v>50</v>
      </c>
      <c r="H132" s="45"/>
      <c r="I132" s="51"/>
      <c r="J132" s="46"/>
      <c r="K132" s="41"/>
      <c r="L132" s="65" t="e">
        <f t="array" aca="1" ref="L132" ca="1">comentariocelula(F132)</f>
        <v>#NAME?</v>
      </c>
      <c r="M132" s="65"/>
      <c r="N132" s="65"/>
      <c r="O132" s="65"/>
      <c r="P132" s="42"/>
      <c r="Q132" s="30"/>
      <c r="R132" s="30"/>
      <c r="S132" s="30"/>
      <c r="T132" s="30"/>
      <c r="U132" s="30"/>
      <c r="V132" s="30"/>
    </row>
    <row r="133" spans="1:22" ht="34.5" hidden="1" customHeight="1" x14ac:dyDescent="0.25">
      <c r="A133" s="64" t="s">
        <v>48</v>
      </c>
      <c r="B133" s="64"/>
      <c r="C133" s="64"/>
      <c r="D133" s="64"/>
      <c r="E133" s="64"/>
      <c r="F133" s="37"/>
      <c r="G133" s="44" t="s">
        <v>45</v>
      </c>
      <c r="H133" s="45">
        <v>201800010008207</v>
      </c>
      <c r="I133" s="46"/>
      <c r="J133" s="46"/>
      <c r="K133" s="41"/>
      <c r="L133" s="65" t="e">
        <f t="array" aca="1" ref="L133" ca="1">comentariocelula(F133)</f>
        <v>#NAME?</v>
      </c>
      <c r="M133" s="65"/>
      <c r="N133" s="65"/>
      <c r="O133" s="65"/>
      <c r="P133" s="42"/>
      <c r="Q133" s="30"/>
      <c r="R133" s="30"/>
      <c r="S133" s="30"/>
      <c r="T133" s="30"/>
      <c r="U133" s="30"/>
      <c r="V133" s="30"/>
    </row>
    <row r="134" spans="1:22" ht="34.5" hidden="1" customHeight="1" x14ac:dyDescent="0.25">
      <c r="A134" s="64" t="s">
        <v>53</v>
      </c>
      <c r="B134" s="64"/>
      <c r="C134" s="64"/>
      <c r="D134" s="64"/>
      <c r="E134" s="64"/>
      <c r="F134" s="52"/>
      <c r="G134" s="44"/>
      <c r="H134" s="45">
        <v>202300010065787</v>
      </c>
      <c r="I134" s="46">
        <v>45536</v>
      </c>
      <c r="J134" s="46">
        <v>45536</v>
      </c>
      <c r="K134" s="41"/>
      <c r="L134" s="43"/>
      <c r="M134" s="43"/>
      <c r="N134" s="43"/>
      <c r="O134" s="43"/>
      <c r="P134" s="42"/>
      <c r="Q134" s="30"/>
      <c r="R134" s="30"/>
      <c r="S134" s="30"/>
      <c r="T134" s="30"/>
      <c r="U134" s="30"/>
      <c r="V134" s="30"/>
    </row>
    <row r="135" spans="1:22" ht="15" customHeight="1" x14ac:dyDescent="0.25">
      <c r="A135" s="66" t="s">
        <v>54</v>
      </c>
      <c r="B135" s="66"/>
      <c r="C135" s="66"/>
      <c r="D135" s="66"/>
      <c r="E135" s="66"/>
      <c r="F135" s="53">
        <f>SUM(F87:F134)</f>
        <v>15700023.129999993</v>
      </c>
      <c r="G135" s="54"/>
      <c r="H135" s="54"/>
      <c r="I135" s="54"/>
      <c r="J135" s="54"/>
      <c r="K135" s="54"/>
      <c r="L135" s="34"/>
      <c r="M135" s="34"/>
      <c r="N135" s="34"/>
      <c r="O135" s="30"/>
      <c r="P135" s="42"/>
      <c r="Q135" s="30"/>
      <c r="R135" s="30"/>
      <c r="S135" s="30"/>
      <c r="T135" s="30"/>
      <c r="U135" s="30"/>
      <c r="V135" s="30"/>
    </row>
    <row r="136" spans="1:22" ht="15" hidden="1" customHeight="1" x14ac:dyDescent="0.25">
      <c r="A136" s="60" t="s">
        <v>55</v>
      </c>
      <c r="B136" s="60"/>
      <c r="C136" s="60"/>
      <c r="D136" s="60"/>
      <c r="E136" s="60"/>
      <c r="F136" s="60"/>
      <c r="G136" s="60"/>
      <c r="H136" s="60"/>
      <c r="I136" s="42"/>
      <c r="J136" s="42"/>
      <c r="K136" s="42"/>
      <c r="L136" s="42"/>
      <c r="M136" s="42"/>
      <c r="N136" s="42"/>
      <c r="O136" s="42"/>
      <c r="P136" s="42"/>
      <c r="Q136" s="30"/>
      <c r="R136" s="30"/>
      <c r="S136" s="30"/>
      <c r="T136" s="30"/>
      <c r="U136" s="30"/>
      <c r="V136" s="30"/>
    </row>
    <row r="137" spans="1:22" ht="15.75" thickBot="1" x14ac:dyDescent="0.3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30"/>
      <c r="Q137" s="30"/>
      <c r="R137" s="30"/>
      <c r="S137" s="30"/>
      <c r="T137" s="30"/>
      <c r="U137" s="30"/>
      <c r="V137" s="30"/>
    </row>
    <row r="138" spans="1:22" ht="15.75" customHeight="1" thickBot="1" x14ac:dyDescent="0.3">
      <c r="A138" s="62" t="s">
        <v>56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42"/>
      <c r="M138" s="42"/>
      <c r="N138" s="42"/>
      <c r="O138" s="42"/>
      <c r="P138" s="30"/>
      <c r="Q138" s="30"/>
      <c r="R138" s="30"/>
      <c r="S138" s="30"/>
      <c r="T138" s="30"/>
      <c r="U138" s="30"/>
      <c r="V138" s="30"/>
    </row>
    <row r="139" spans="1:22" ht="409.5" customHeight="1" thickBot="1" x14ac:dyDescent="0.3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42"/>
      <c r="M139" s="42"/>
      <c r="N139" s="42"/>
      <c r="O139" s="42"/>
      <c r="P139" s="30"/>
      <c r="Q139" s="30"/>
      <c r="R139" s="30"/>
      <c r="S139" s="30"/>
      <c r="T139" s="30"/>
      <c r="U139" s="30"/>
      <c r="V139" s="30"/>
    </row>
    <row r="140" spans="1:22" x14ac:dyDescent="0.25">
      <c r="A140" s="30"/>
      <c r="B140" s="30"/>
      <c r="C140" s="34"/>
      <c r="D140" s="30"/>
      <c r="E140" s="30"/>
      <c r="F140" s="30"/>
      <c r="G140" s="30"/>
      <c r="H140" s="30"/>
      <c r="I140" s="30"/>
      <c r="J140" s="30"/>
      <c r="K140" s="30"/>
      <c r="L140" s="34"/>
      <c r="M140" s="34"/>
      <c r="N140" s="34"/>
      <c r="O140" s="30"/>
      <c r="P140" s="30"/>
      <c r="Q140" s="30"/>
      <c r="R140" s="30"/>
      <c r="S140" s="30"/>
      <c r="T140" s="30"/>
      <c r="U140" s="30"/>
      <c r="V140" s="30"/>
    </row>
    <row r="141" spans="1:22" ht="15" customHeight="1" x14ac:dyDescent="0.25">
      <c r="A141" s="60" t="s">
        <v>57</v>
      </c>
      <c r="B141" s="60"/>
      <c r="C141" s="60"/>
      <c r="D141" s="60"/>
      <c r="E141" s="60"/>
      <c r="F141" s="60"/>
      <c r="G141" s="60"/>
      <c r="H141" s="60"/>
      <c r="I141" s="30"/>
      <c r="J141" s="30"/>
      <c r="K141" s="30"/>
      <c r="L141" s="34"/>
      <c r="M141" s="34"/>
      <c r="N141" s="34"/>
      <c r="O141" s="30"/>
      <c r="P141" s="30"/>
      <c r="Q141" s="30"/>
      <c r="R141" s="30"/>
      <c r="S141" s="30"/>
      <c r="T141" s="30"/>
      <c r="U141" s="30"/>
      <c r="V141" s="30"/>
    </row>
    <row r="142" spans="1:22" ht="38.25" customHeight="1" x14ac:dyDescent="0.25">
      <c r="A142" s="63"/>
      <c r="B142" s="63"/>
      <c r="C142" s="63"/>
      <c r="D142" s="30"/>
      <c r="E142" s="30"/>
      <c r="F142" s="30"/>
      <c r="G142" s="30"/>
      <c r="H142" s="30"/>
      <c r="I142" s="30"/>
      <c r="J142" s="30"/>
      <c r="K142" s="30"/>
      <c r="L142" s="34"/>
      <c r="M142" s="34"/>
      <c r="N142" s="34"/>
      <c r="O142" s="30"/>
      <c r="P142" s="30"/>
      <c r="Q142" s="30"/>
      <c r="R142" s="30"/>
      <c r="S142" s="30"/>
      <c r="T142" s="30"/>
      <c r="U142" s="30"/>
      <c r="V142" s="30"/>
    </row>
    <row r="143" spans="1:22" x14ac:dyDescent="0.25">
      <c r="A143" s="30"/>
      <c r="B143" s="30"/>
      <c r="C143" s="34"/>
      <c r="D143" s="30"/>
      <c r="E143" s="30"/>
      <c r="F143" s="30"/>
      <c r="G143" s="30"/>
      <c r="H143" s="30"/>
      <c r="I143" s="30"/>
      <c r="J143" s="30"/>
      <c r="K143" s="30"/>
      <c r="L143" s="34"/>
      <c r="M143" s="34"/>
      <c r="N143" s="34"/>
      <c r="O143" s="30"/>
      <c r="P143" s="30"/>
      <c r="Q143" s="30"/>
      <c r="R143" s="30"/>
      <c r="S143" s="30"/>
      <c r="T143" s="30"/>
      <c r="U143" s="30"/>
      <c r="V143" s="30"/>
    </row>
    <row r="144" spans="1:22" ht="15" customHeight="1" x14ac:dyDescent="0.25">
      <c r="A144" s="30"/>
      <c r="B144" s="30"/>
      <c r="C144" s="34"/>
      <c r="D144" s="59"/>
      <c r="E144" s="59"/>
      <c r="F144" s="59"/>
      <c r="I144" s="59"/>
      <c r="J144" s="59"/>
      <c r="K144" s="59"/>
      <c r="L144" s="59"/>
      <c r="M144" s="34"/>
      <c r="N144" s="34"/>
      <c r="O144" s="30"/>
      <c r="P144" s="30"/>
      <c r="Q144" s="30"/>
      <c r="R144" s="30"/>
      <c r="S144" s="30"/>
      <c r="T144" s="30"/>
      <c r="U144" s="30"/>
      <c r="V144" s="30"/>
    </row>
    <row r="145" spans="1:22" ht="33" customHeight="1" x14ac:dyDescent="0.25">
      <c r="A145" s="55"/>
      <c r="B145" s="55"/>
      <c r="C145" s="56"/>
      <c r="D145" s="59"/>
      <c r="E145" s="59"/>
      <c r="F145" s="59"/>
      <c r="I145" s="59"/>
      <c r="J145" s="59"/>
      <c r="K145" s="59"/>
      <c r="L145" s="59"/>
      <c r="M145" s="56"/>
      <c r="N145" s="56"/>
      <c r="O145" s="57"/>
      <c r="P145" s="57"/>
      <c r="Q145" s="57"/>
      <c r="R145" s="57"/>
      <c r="S145" s="57"/>
      <c r="T145" s="57"/>
      <c r="U145" s="57"/>
      <c r="V145" s="57"/>
    </row>
    <row r="146" spans="1:22" x14ac:dyDescent="0.25">
      <c r="A146" s="57"/>
      <c r="B146" s="57"/>
      <c r="C146" s="56"/>
      <c r="D146" s="57"/>
      <c r="E146" s="57"/>
      <c r="F146" s="57"/>
      <c r="G146" s="57"/>
      <c r="H146" s="57"/>
      <c r="I146" s="57"/>
      <c r="J146" s="57"/>
      <c r="K146" s="57"/>
      <c r="L146" s="56"/>
      <c r="M146" s="56"/>
      <c r="N146" s="56"/>
      <c r="O146" s="57"/>
      <c r="P146" s="57"/>
      <c r="Q146" s="57"/>
      <c r="R146" s="57"/>
      <c r="S146" s="57"/>
      <c r="T146" s="57"/>
      <c r="U146" s="57"/>
      <c r="V146" s="57"/>
    </row>
    <row r="147" spans="1:22" x14ac:dyDescent="0.25">
      <c r="A147" s="57"/>
      <c r="B147" s="57"/>
      <c r="C147" s="56"/>
      <c r="D147" s="57"/>
      <c r="E147" s="57"/>
      <c r="F147" s="57"/>
      <c r="G147" s="57"/>
      <c r="H147" s="57"/>
      <c r="I147" s="57"/>
      <c r="J147" s="57"/>
      <c r="K147" s="57"/>
      <c r="L147" s="56"/>
      <c r="M147" s="56"/>
      <c r="N147" s="56"/>
      <c r="O147" s="57"/>
      <c r="P147" s="57"/>
      <c r="Q147" s="57"/>
      <c r="R147" s="57"/>
      <c r="S147" s="57"/>
      <c r="T147" s="57"/>
      <c r="U147" s="57"/>
      <c r="V147" s="57"/>
    </row>
    <row r="148" spans="1:22" x14ac:dyDescent="0.25">
      <c r="A148" s="57"/>
      <c r="B148" s="57"/>
      <c r="C148" s="56"/>
      <c r="D148" s="57"/>
      <c r="E148" s="57"/>
      <c r="F148" s="57"/>
      <c r="G148" s="57"/>
      <c r="H148" s="57"/>
      <c r="I148" s="57"/>
      <c r="J148" s="57"/>
      <c r="K148" s="57"/>
      <c r="L148" s="56"/>
      <c r="M148" s="56"/>
      <c r="N148" s="56"/>
      <c r="O148" s="57"/>
      <c r="P148" s="57"/>
      <c r="Q148" s="57"/>
      <c r="R148" s="57"/>
      <c r="S148" s="57"/>
      <c r="T148" s="57"/>
      <c r="U148" s="57"/>
      <c r="V148" s="57"/>
    </row>
    <row r="149" spans="1:22" x14ac:dyDescent="0.25">
      <c r="A149" s="57"/>
      <c r="B149" s="57"/>
      <c r="C149" s="56"/>
      <c r="D149" s="57"/>
      <c r="E149" s="57"/>
      <c r="F149" s="57"/>
      <c r="G149" s="57"/>
      <c r="H149" s="57"/>
      <c r="I149" s="57"/>
      <c r="J149" s="57"/>
      <c r="K149" s="57"/>
      <c r="L149" s="56"/>
      <c r="M149" s="56"/>
      <c r="N149" s="56"/>
      <c r="O149" s="57"/>
      <c r="P149" s="57"/>
      <c r="Q149" s="57"/>
      <c r="R149" s="57"/>
      <c r="S149" s="57"/>
      <c r="T149" s="57"/>
      <c r="U149" s="57"/>
      <c r="V149" s="57"/>
    </row>
    <row r="150" spans="1:22" x14ac:dyDescent="0.25">
      <c r="A150" s="57"/>
      <c r="B150" s="57"/>
      <c r="C150" s="56"/>
      <c r="D150" s="57"/>
      <c r="E150" s="57"/>
      <c r="F150" s="57"/>
      <c r="G150" s="57"/>
      <c r="H150" s="57"/>
      <c r="I150" s="57"/>
      <c r="J150" s="57"/>
      <c r="K150" s="57"/>
      <c r="L150" s="56"/>
      <c r="M150" s="56"/>
      <c r="N150" s="56"/>
      <c r="O150" s="57"/>
      <c r="P150" s="57"/>
      <c r="Q150" s="57"/>
      <c r="R150" s="57"/>
      <c r="S150" s="57"/>
      <c r="T150" s="57"/>
      <c r="U150" s="57"/>
      <c r="V150" s="57"/>
    </row>
    <row r="151" spans="1:22" x14ac:dyDescent="0.25">
      <c r="A151" s="57"/>
      <c r="B151" s="57"/>
      <c r="C151" s="56"/>
      <c r="D151" s="57"/>
      <c r="E151" s="57"/>
      <c r="F151" s="57"/>
      <c r="G151" s="57"/>
      <c r="H151" s="57"/>
      <c r="I151" s="57"/>
      <c r="J151" s="57"/>
      <c r="K151" s="57"/>
      <c r="L151" s="56"/>
      <c r="M151" s="56"/>
      <c r="N151" s="56"/>
      <c r="O151" s="57"/>
      <c r="P151" s="57"/>
      <c r="Q151" s="57"/>
      <c r="R151" s="57"/>
      <c r="S151" s="57"/>
      <c r="T151" s="57"/>
      <c r="U151" s="57"/>
      <c r="V151" s="57"/>
    </row>
    <row r="152" spans="1:22" x14ac:dyDescent="0.25">
      <c r="A152" s="57"/>
      <c r="B152" s="57"/>
      <c r="C152" s="56"/>
      <c r="D152" s="57"/>
      <c r="E152" s="57"/>
      <c r="F152" s="57"/>
      <c r="G152" s="57"/>
      <c r="H152" s="57"/>
      <c r="I152" s="57"/>
      <c r="J152" s="57"/>
      <c r="K152" s="57"/>
      <c r="L152" s="56"/>
      <c r="M152" s="56"/>
      <c r="N152" s="56"/>
      <c r="O152" s="57"/>
      <c r="P152" s="57"/>
      <c r="Q152" s="57"/>
      <c r="R152" s="57"/>
      <c r="S152" s="57"/>
      <c r="T152" s="57"/>
      <c r="U152" s="57"/>
      <c r="V152" s="57"/>
    </row>
    <row r="153" spans="1:22" x14ac:dyDescent="0.25">
      <c r="A153" s="57"/>
      <c r="B153" s="57"/>
      <c r="C153" s="56"/>
      <c r="D153" s="57"/>
      <c r="E153" s="57"/>
      <c r="F153" s="57"/>
      <c r="G153" s="57"/>
      <c r="H153" s="57"/>
      <c r="I153" s="57"/>
      <c r="J153" s="57"/>
      <c r="K153" s="57"/>
      <c r="L153" s="56"/>
      <c r="M153" s="56"/>
      <c r="N153" s="56"/>
      <c r="O153" s="57"/>
      <c r="P153" s="57"/>
      <c r="Q153" s="57"/>
      <c r="R153" s="57"/>
      <c r="S153" s="57"/>
      <c r="T153" s="57"/>
      <c r="U153" s="57"/>
      <c r="V153" s="57"/>
    </row>
    <row r="154" spans="1:22" x14ac:dyDescent="0.25">
      <c r="A154" s="57"/>
      <c r="B154" s="57"/>
      <c r="C154" s="56"/>
      <c r="D154" s="57"/>
      <c r="E154" s="57"/>
      <c r="F154" s="57"/>
      <c r="G154" s="57"/>
      <c r="H154" s="57"/>
      <c r="I154" s="57"/>
      <c r="J154" s="57"/>
      <c r="K154" s="57"/>
      <c r="L154" s="56"/>
      <c r="M154" s="56"/>
      <c r="N154" s="56"/>
      <c r="O154" s="57"/>
      <c r="P154" s="57"/>
      <c r="Q154" s="57"/>
      <c r="R154" s="57"/>
      <c r="S154" s="57"/>
      <c r="T154" s="57"/>
      <c r="U154" s="57"/>
      <c r="V154" s="57"/>
    </row>
    <row r="155" spans="1:22" x14ac:dyDescent="0.25">
      <c r="A155" s="57"/>
      <c r="B155" s="57"/>
      <c r="C155" s="56"/>
      <c r="D155" s="57"/>
      <c r="E155" s="57"/>
      <c r="F155" s="57"/>
      <c r="G155" s="57"/>
      <c r="H155" s="57"/>
      <c r="I155" s="57"/>
      <c r="J155" s="57"/>
      <c r="K155" s="57"/>
      <c r="L155" s="56"/>
      <c r="M155" s="56"/>
      <c r="N155" s="56"/>
      <c r="O155" s="57"/>
      <c r="P155" s="57"/>
      <c r="Q155" s="57"/>
      <c r="R155" s="57"/>
      <c r="S155" s="57"/>
      <c r="T155" s="57"/>
      <c r="U155" s="57"/>
      <c r="V155" s="57"/>
    </row>
    <row r="156" spans="1:22" x14ac:dyDescent="0.25">
      <c r="A156" s="57"/>
      <c r="B156" s="57"/>
      <c r="C156" s="56"/>
      <c r="D156" s="57"/>
      <c r="E156" s="57"/>
      <c r="F156" s="57"/>
      <c r="G156" s="57"/>
      <c r="H156" s="57"/>
      <c r="I156" s="57"/>
      <c r="J156" s="57"/>
      <c r="K156" s="57"/>
      <c r="L156" s="56"/>
      <c r="M156" s="56"/>
      <c r="N156" s="56"/>
      <c r="O156" s="57"/>
      <c r="P156" s="57"/>
      <c r="Q156" s="57"/>
      <c r="R156" s="57"/>
      <c r="S156" s="57"/>
      <c r="T156" s="57"/>
      <c r="U156" s="57"/>
      <c r="V156" s="57"/>
    </row>
    <row r="157" spans="1:22" x14ac:dyDescent="0.25">
      <c r="A157" s="57"/>
      <c r="B157" s="57"/>
      <c r="C157" s="56"/>
      <c r="D157" s="57"/>
      <c r="E157" s="57"/>
      <c r="F157" s="57"/>
      <c r="G157" s="57"/>
      <c r="H157" s="57"/>
      <c r="I157" s="57"/>
      <c r="J157" s="57"/>
      <c r="K157" s="57"/>
      <c r="L157" s="56"/>
      <c r="M157" s="56"/>
      <c r="N157" s="56"/>
      <c r="O157" s="57"/>
      <c r="P157" s="57"/>
      <c r="Q157" s="57"/>
      <c r="R157" s="57"/>
      <c r="S157" s="57"/>
      <c r="T157" s="57"/>
      <c r="U157" s="57"/>
      <c r="V157" s="57"/>
    </row>
    <row r="158" spans="1:22" x14ac:dyDescent="0.25">
      <c r="A158" s="57"/>
      <c r="B158" s="57"/>
      <c r="C158" s="56"/>
      <c r="D158" s="57"/>
      <c r="E158" s="57"/>
      <c r="F158" s="57"/>
      <c r="G158" s="57"/>
      <c r="H158" s="57"/>
      <c r="I158" s="57"/>
      <c r="J158" s="57"/>
      <c r="K158" s="57"/>
      <c r="L158" s="56"/>
      <c r="M158" s="56"/>
      <c r="N158" s="56"/>
      <c r="O158" s="57"/>
      <c r="P158" s="57"/>
      <c r="Q158" s="57"/>
      <c r="R158" s="57"/>
      <c r="S158" s="57"/>
      <c r="T158" s="57"/>
      <c r="U158" s="57"/>
      <c r="V158" s="57"/>
    </row>
    <row r="159" spans="1:22" x14ac:dyDescent="0.25">
      <c r="A159" s="57"/>
      <c r="B159" s="57"/>
      <c r="C159" s="56"/>
      <c r="D159" s="57"/>
      <c r="E159" s="57"/>
      <c r="F159" s="57"/>
      <c r="G159" s="57"/>
      <c r="H159" s="57"/>
      <c r="I159" s="57"/>
      <c r="J159" s="57"/>
      <c r="K159" s="57"/>
      <c r="L159" s="56"/>
      <c r="M159" s="56"/>
      <c r="N159" s="56"/>
      <c r="O159" s="57"/>
      <c r="P159" s="57"/>
      <c r="Q159" s="57"/>
      <c r="R159" s="57"/>
      <c r="S159" s="57"/>
      <c r="T159" s="57"/>
      <c r="U159" s="57"/>
      <c r="V159" s="57"/>
    </row>
    <row r="160" spans="1:22" x14ac:dyDescent="0.25">
      <c r="A160" s="57"/>
      <c r="B160" s="57"/>
      <c r="C160" s="56"/>
      <c r="D160" s="57"/>
      <c r="E160" s="57"/>
      <c r="F160" s="57"/>
      <c r="G160" s="57"/>
      <c r="H160" s="57"/>
      <c r="I160" s="57"/>
      <c r="J160" s="57"/>
      <c r="K160" s="57"/>
      <c r="L160" s="56"/>
      <c r="M160" s="56"/>
      <c r="N160" s="56"/>
      <c r="O160" s="57"/>
      <c r="P160" s="57"/>
      <c r="Q160" s="57"/>
      <c r="R160" s="57"/>
      <c r="S160" s="57"/>
      <c r="T160" s="57"/>
      <c r="U160" s="57"/>
      <c r="V160" s="57"/>
    </row>
    <row r="161" spans="1:22" x14ac:dyDescent="0.25">
      <c r="A161" s="57"/>
      <c r="B161" s="57"/>
      <c r="C161" s="56"/>
      <c r="D161" s="57"/>
      <c r="E161" s="57"/>
      <c r="F161" s="57"/>
      <c r="G161" s="57"/>
      <c r="H161" s="57"/>
      <c r="I161" s="57"/>
      <c r="J161" s="57"/>
      <c r="K161" s="57"/>
      <c r="L161" s="56"/>
      <c r="M161" s="56"/>
      <c r="N161" s="56"/>
      <c r="O161" s="57"/>
      <c r="P161" s="57"/>
      <c r="Q161" s="57"/>
      <c r="R161" s="57"/>
      <c r="S161" s="57"/>
      <c r="T161" s="57"/>
      <c r="U161" s="57"/>
      <c r="V161" s="57"/>
    </row>
    <row r="162" spans="1:22" x14ac:dyDescent="0.25">
      <c r="A162" s="57"/>
      <c r="B162" s="57"/>
      <c r="C162" s="56"/>
      <c r="D162" s="57"/>
      <c r="E162" s="57"/>
      <c r="F162" s="57"/>
      <c r="G162" s="57"/>
      <c r="H162" s="57"/>
      <c r="I162" s="57"/>
      <c r="J162" s="57"/>
      <c r="K162" s="57"/>
      <c r="L162" s="56"/>
      <c r="M162" s="56"/>
      <c r="N162" s="56"/>
      <c r="O162" s="57"/>
      <c r="P162" s="57"/>
      <c r="Q162" s="57"/>
      <c r="R162" s="57"/>
      <c r="S162" s="57"/>
      <c r="T162" s="57"/>
      <c r="U162" s="57"/>
      <c r="V162" s="57"/>
    </row>
    <row r="163" spans="1:22" x14ac:dyDescent="0.25">
      <c r="A163" s="57"/>
      <c r="B163" s="57"/>
      <c r="C163" s="56"/>
      <c r="D163" s="57"/>
      <c r="E163" s="57"/>
      <c r="F163" s="57"/>
      <c r="G163" s="57"/>
      <c r="H163" s="57"/>
      <c r="I163" s="57"/>
      <c r="J163" s="57"/>
      <c r="K163" s="57"/>
      <c r="L163" s="56"/>
      <c r="M163" s="56"/>
      <c r="N163" s="56"/>
      <c r="O163" s="57"/>
      <c r="P163" s="57"/>
      <c r="Q163" s="57"/>
      <c r="R163" s="57"/>
      <c r="S163" s="57"/>
      <c r="T163" s="57"/>
      <c r="U163" s="57"/>
      <c r="V163" s="57"/>
    </row>
    <row r="164" spans="1:22" x14ac:dyDescent="0.25">
      <c r="A164" s="57"/>
      <c r="B164" s="57"/>
      <c r="C164" s="56"/>
      <c r="D164" s="57"/>
      <c r="E164" s="57"/>
      <c r="F164" s="57"/>
      <c r="G164" s="57"/>
      <c r="H164" s="57"/>
      <c r="I164" s="57"/>
      <c r="J164" s="57"/>
      <c r="K164" s="57"/>
      <c r="L164" s="56"/>
      <c r="M164" s="56"/>
      <c r="N164" s="56"/>
      <c r="O164" s="57"/>
      <c r="P164" s="57"/>
      <c r="Q164" s="57"/>
      <c r="R164" s="57"/>
      <c r="S164" s="57"/>
      <c r="T164" s="57"/>
      <c r="U164" s="57"/>
      <c r="V164" s="57"/>
    </row>
    <row r="165" spans="1:22" x14ac:dyDescent="0.25">
      <c r="A165" s="57"/>
      <c r="B165" s="57"/>
      <c r="C165" s="56"/>
      <c r="D165" s="57"/>
      <c r="E165" s="57"/>
      <c r="F165" s="57"/>
      <c r="G165" s="57"/>
      <c r="H165" s="57"/>
      <c r="I165" s="57"/>
      <c r="J165" s="57"/>
      <c r="K165" s="57"/>
      <c r="L165" s="56"/>
      <c r="M165" s="56"/>
      <c r="N165" s="56"/>
      <c r="O165" s="57"/>
      <c r="P165" s="57"/>
      <c r="Q165" s="57"/>
      <c r="R165" s="57"/>
      <c r="S165" s="57"/>
      <c r="T165" s="57"/>
      <c r="U165" s="57"/>
      <c r="V165" s="57"/>
    </row>
    <row r="166" spans="1:22" x14ac:dyDescent="0.25">
      <c r="A166" s="57"/>
      <c r="B166" s="57"/>
      <c r="C166" s="56"/>
      <c r="D166" s="57"/>
      <c r="E166" s="57"/>
      <c r="F166" s="57"/>
      <c r="G166" s="57"/>
      <c r="H166" s="57"/>
      <c r="I166" s="57"/>
      <c r="J166" s="57"/>
      <c r="K166" s="57"/>
      <c r="L166" s="56"/>
      <c r="M166" s="56"/>
      <c r="N166" s="56"/>
      <c r="O166" s="57"/>
      <c r="P166" s="57"/>
      <c r="Q166" s="57"/>
      <c r="R166" s="57"/>
      <c r="S166" s="57"/>
      <c r="T166" s="57"/>
      <c r="U166" s="57"/>
      <c r="V166" s="57"/>
    </row>
    <row r="167" spans="1:22" x14ac:dyDescent="0.25">
      <c r="A167" s="57"/>
      <c r="B167" s="57"/>
      <c r="C167" s="56"/>
      <c r="D167" s="57"/>
      <c r="E167" s="57"/>
      <c r="F167" s="57"/>
      <c r="G167" s="57"/>
      <c r="H167" s="57"/>
      <c r="I167" s="57"/>
      <c r="J167" s="57"/>
      <c r="K167" s="57"/>
      <c r="L167" s="56"/>
      <c r="M167" s="56"/>
      <c r="N167" s="56"/>
      <c r="O167" s="57"/>
      <c r="P167" s="57"/>
      <c r="Q167" s="57"/>
      <c r="R167" s="57"/>
      <c r="S167" s="57"/>
      <c r="T167" s="57"/>
      <c r="U167" s="57"/>
      <c r="V167" s="57"/>
    </row>
    <row r="168" spans="1:22" x14ac:dyDescent="0.25">
      <c r="A168" s="57"/>
      <c r="B168" s="57"/>
      <c r="C168" s="56"/>
      <c r="D168" s="57"/>
      <c r="E168" s="57"/>
      <c r="F168" s="57"/>
      <c r="G168" s="57"/>
      <c r="H168" s="57"/>
      <c r="I168" s="57"/>
      <c r="J168" s="57"/>
      <c r="K168" s="57"/>
      <c r="L168" s="56"/>
      <c r="M168" s="56"/>
      <c r="N168" s="56"/>
      <c r="O168" s="57"/>
      <c r="P168" s="57"/>
      <c r="Q168" s="57"/>
      <c r="R168" s="57"/>
      <c r="S168" s="57"/>
      <c r="T168" s="57"/>
      <c r="U168" s="57"/>
      <c r="V168" s="57"/>
    </row>
    <row r="169" spans="1:22" x14ac:dyDescent="0.25">
      <c r="A169" s="57"/>
      <c r="B169" s="57"/>
      <c r="C169" s="56"/>
      <c r="D169" s="57"/>
      <c r="E169" s="57"/>
      <c r="F169" s="57"/>
      <c r="G169" s="57"/>
      <c r="H169" s="57"/>
      <c r="I169" s="57"/>
      <c r="J169" s="57"/>
      <c r="K169" s="57"/>
      <c r="L169" s="56"/>
      <c r="M169" s="56"/>
      <c r="N169" s="56"/>
      <c r="O169" s="57"/>
      <c r="P169" s="57"/>
      <c r="Q169" s="57"/>
      <c r="R169" s="57"/>
      <c r="S169" s="57"/>
      <c r="T169" s="57"/>
      <c r="U169" s="57"/>
      <c r="V169" s="57"/>
    </row>
    <row r="170" spans="1:22" x14ac:dyDescent="0.25">
      <c r="A170" s="57"/>
      <c r="B170" s="57"/>
      <c r="C170" s="56"/>
      <c r="D170" s="57"/>
      <c r="E170" s="57"/>
      <c r="F170" s="57"/>
      <c r="G170" s="57"/>
      <c r="H170" s="57"/>
      <c r="I170" s="57"/>
      <c r="J170" s="57"/>
      <c r="K170" s="57"/>
      <c r="L170" s="56"/>
      <c r="M170" s="56"/>
      <c r="N170" s="56"/>
      <c r="O170" s="57"/>
      <c r="P170" s="57"/>
      <c r="Q170" s="57"/>
      <c r="R170" s="57"/>
      <c r="S170" s="57"/>
      <c r="T170" s="57"/>
      <c r="U170" s="57"/>
      <c r="V170" s="57"/>
    </row>
    <row r="171" spans="1:22" x14ac:dyDescent="0.25">
      <c r="A171" s="57"/>
      <c r="B171" s="57"/>
      <c r="C171" s="56"/>
      <c r="D171" s="57"/>
      <c r="E171" s="57"/>
      <c r="F171" s="57"/>
      <c r="G171" s="57"/>
      <c r="H171" s="57"/>
      <c r="I171" s="57"/>
      <c r="J171" s="57"/>
      <c r="K171" s="57"/>
      <c r="L171" s="56"/>
      <c r="M171" s="56"/>
      <c r="N171" s="56"/>
      <c r="O171" s="57"/>
      <c r="P171" s="57"/>
      <c r="Q171" s="57"/>
      <c r="R171" s="57"/>
      <c r="S171" s="57"/>
      <c r="T171" s="57"/>
      <c r="U171" s="57"/>
      <c r="V171" s="57"/>
    </row>
    <row r="172" spans="1:22" x14ac:dyDescent="0.25">
      <c r="A172" s="57"/>
      <c r="B172" s="57"/>
      <c r="C172" s="56"/>
      <c r="D172" s="57"/>
      <c r="E172" s="57"/>
      <c r="F172" s="57"/>
      <c r="G172" s="57"/>
      <c r="H172" s="57"/>
      <c r="I172" s="57"/>
      <c r="J172" s="57"/>
      <c r="K172" s="57"/>
      <c r="L172" s="56"/>
      <c r="M172" s="56"/>
      <c r="N172" s="56"/>
      <c r="O172" s="57"/>
      <c r="P172" s="57"/>
      <c r="Q172" s="57"/>
      <c r="R172" s="57"/>
      <c r="S172" s="57"/>
      <c r="T172" s="57"/>
      <c r="U172" s="57"/>
      <c r="V172" s="57"/>
    </row>
    <row r="173" spans="1:22" x14ac:dyDescent="0.25">
      <c r="A173" s="57"/>
      <c r="B173" s="57"/>
      <c r="C173" s="56"/>
      <c r="D173" s="57"/>
      <c r="E173" s="57"/>
      <c r="F173" s="57"/>
      <c r="G173" s="57"/>
      <c r="H173" s="57"/>
      <c r="I173" s="57"/>
      <c r="J173" s="57"/>
      <c r="K173" s="57"/>
      <c r="L173" s="56"/>
      <c r="M173" s="56"/>
      <c r="N173" s="56"/>
      <c r="O173" s="57"/>
      <c r="P173" s="57"/>
      <c r="Q173" s="57"/>
      <c r="R173" s="57"/>
      <c r="S173" s="57"/>
      <c r="T173" s="57"/>
      <c r="U173" s="57"/>
      <c r="V173" s="57"/>
    </row>
    <row r="174" spans="1:22" x14ac:dyDescent="0.25">
      <c r="A174" s="57"/>
      <c r="B174" s="57"/>
      <c r="C174" s="56"/>
      <c r="D174" s="57"/>
      <c r="E174" s="57"/>
      <c r="F174" s="57"/>
      <c r="G174" s="57"/>
      <c r="H174" s="57"/>
      <c r="I174" s="57"/>
      <c r="J174" s="57"/>
      <c r="K174" s="57"/>
      <c r="L174" s="56"/>
      <c r="M174" s="56"/>
      <c r="N174" s="56"/>
      <c r="O174" s="57"/>
      <c r="P174" s="57"/>
      <c r="Q174" s="57"/>
      <c r="R174" s="57"/>
      <c r="S174" s="57"/>
      <c r="T174" s="57"/>
      <c r="U174" s="57"/>
      <c r="V174" s="57"/>
    </row>
    <row r="175" spans="1:22" x14ac:dyDescent="0.25">
      <c r="A175" s="57"/>
      <c r="B175" s="57"/>
      <c r="C175" s="56"/>
      <c r="D175" s="57"/>
      <c r="E175" s="57"/>
      <c r="F175" s="57"/>
      <c r="G175" s="57"/>
      <c r="H175" s="57"/>
      <c r="I175" s="57"/>
      <c r="J175" s="57"/>
      <c r="K175" s="57"/>
      <c r="L175" s="56"/>
      <c r="M175" s="56"/>
      <c r="N175" s="56"/>
      <c r="O175" s="57"/>
      <c r="P175" s="57"/>
      <c r="Q175" s="57"/>
      <c r="R175" s="57"/>
      <c r="S175" s="57"/>
      <c r="T175" s="57"/>
      <c r="U175" s="57"/>
      <c r="V175" s="57"/>
    </row>
    <row r="176" spans="1:22" x14ac:dyDescent="0.25">
      <c r="A176" s="57"/>
      <c r="B176" s="57"/>
      <c r="C176" s="56"/>
      <c r="D176" s="57"/>
      <c r="E176" s="57"/>
      <c r="F176" s="57"/>
      <c r="G176" s="57"/>
      <c r="H176" s="57"/>
      <c r="I176" s="57"/>
      <c r="J176" s="57"/>
      <c r="K176" s="57"/>
      <c r="L176" s="56"/>
      <c r="M176" s="56"/>
      <c r="N176" s="56"/>
      <c r="O176" s="57"/>
      <c r="P176" s="57"/>
      <c r="Q176" s="57"/>
      <c r="R176" s="57"/>
      <c r="S176" s="57"/>
      <c r="T176" s="57"/>
      <c r="U176" s="57"/>
      <c r="V176" s="57"/>
    </row>
    <row r="177" spans="1:22" x14ac:dyDescent="0.25">
      <c r="A177" s="57"/>
      <c r="B177" s="57"/>
      <c r="C177" s="56"/>
      <c r="D177" s="57"/>
      <c r="E177" s="57"/>
      <c r="F177" s="57"/>
      <c r="G177" s="57"/>
      <c r="H177" s="57"/>
      <c r="I177" s="57"/>
      <c r="J177" s="57"/>
      <c r="K177" s="57"/>
      <c r="L177" s="56"/>
      <c r="M177" s="56"/>
      <c r="N177" s="56"/>
      <c r="O177" s="57"/>
      <c r="P177" s="57"/>
      <c r="Q177" s="57"/>
      <c r="R177" s="57"/>
      <c r="S177" s="57"/>
      <c r="T177" s="57"/>
      <c r="U177" s="57"/>
      <c r="V177" s="57"/>
    </row>
    <row r="178" spans="1:22" x14ac:dyDescent="0.25">
      <c r="A178" s="57"/>
      <c r="B178" s="57"/>
      <c r="C178" s="56"/>
      <c r="D178" s="57"/>
      <c r="E178" s="57"/>
      <c r="F178" s="57"/>
      <c r="G178" s="57"/>
      <c r="H178" s="57"/>
      <c r="I178" s="57"/>
      <c r="J178" s="57"/>
      <c r="K178" s="57"/>
      <c r="L178" s="56"/>
      <c r="M178" s="56"/>
      <c r="N178" s="56"/>
      <c r="O178" s="57"/>
      <c r="P178" s="57"/>
      <c r="Q178" s="57"/>
      <c r="R178" s="57"/>
      <c r="S178" s="57"/>
      <c r="T178" s="57"/>
      <c r="U178" s="57"/>
      <c r="V178" s="57"/>
    </row>
    <row r="179" spans="1:22" x14ac:dyDescent="0.25">
      <c r="A179" s="57"/>
      <c r="B179" s="57"/>
      <c r="C179" s="56"/>
      <c r="D179" s="57"/>
      <c r="E179" s="57"/>
      <c r="F179" s="57"/>
      <c r="G179" s="57"/>
      <c r="H179" s="57"/>
      <c r="I179" s="57"/>
      <c r="J179" s="57"/>
      <c r="K179" s="57"/>
      <c r="L179" s="56"/>
      <c r="M179" s="56"/>
      <c r="N179" s="56"/>
      <c r="O179" s="57"/>
      <c r="P179" s="57"/>
      <c r="Q179" s="57"/>
      <c r="R179" s="57"/>
      <c r="S179" s="57"/>
      <c r="T179" s="57"/>
      <c r="U179" s="57"/>
      <c r="V179" s="57"/>
    </row>
    <row r="180" spans="1:22" x14ac:dyDescent="0.25">
      <c r="A180" s="57"/>
      <c r="B180" s="57"/>
      <c r="C180" s="56"/>
      <c r="D180" s="57"/>
      <c r="E180" s="57"/>
      <c r="F180" s="57"/>
      <c r="G180" s="57"/>
      <c r="H180" s="57"/>
      <c r="I180" s="57"/>
      <c r="J180" s="57"/>
      <c r="K180" s="57"/>
      <c r="L180" s="56"/>
      <c r="M180" s="56"/>
      <c r="N180" s="56"/>
      <c r="O180" s="57"/>
      <c r="P180" s="57"/>
      <c r="Q180" s="57"/>
      <c r="R180" s="57"/>
      <c r="S180" s="57"/>
      <c r="T180" s="57"/>
      <c r="U180" s="57"/>
      <c r="V180" s="57"/>
    </row>
    <row r="181" spans="1:22" x14ac:dyDescent="0.25">
      <c r="A181" s="57"/>
      <c r="B181" s="57"/>
      <c r="C181" s="56"/>
      <c r="D181" s="57"/>
      <c r="E181" s="57"/>
      <c r="F181" s="57"/>
      <c r="G181" s="57"/>
      <c r="H181" s="57"/>
      <c r="I181" s="57"/>
      <c r="J181" s="57"/>
      <c r="K181" s="57"/>
      <c r="L181" s="56"/>
      <c r="M181" s="56"/>
      <c r="N181" s="56"/>
      <c r="O181" s="57"/>
      <c r="P181" s="57"/>
      <c r="Q181" s="57"/>
      <c r="R181" s="57"/>
      <c r="S181" s="57"/>
      <c r="T181" s="57"/>
      <c r="U181" s="57"/>
      <c r="V181" s="57"/>
    </row>
    <row r="182" spans="1:22" x14ac:dyDescent="0.25">
      <c r="A182" s="57"/>
      <c r="B182" s="57"/>
      <c r="C182" s="56"/>
      <c r="D182" s="57"/>
      <c r="E182" s="57"/>
      <c r="F182" s="57"/>
      <c r="G182" s="57"/>
      <c r="H182" s="57"/>
      <c r="I182" s="57"/>
      <c r="J182" s="57"/>
      <c r="K182" s="57"/>
      <c r="L182" s="56"/>
      <c r="M182" s="56"/>
      <c r="N182" s="56"/>
      <c r="O182" s="57"/>
      <c r="P182" s="57"/>
      <c r="Q182" s="57"/>
      <c r="R182" s="57"/>
      <c r="S182" s="57"/>
      <c r="T182" s="57"/>
      <c r="U182" s="57"/>
      <c r="V182" s="57"/>
    </row>
    <row r="183" spans="1:22" x14ac:dyDescent="0.25">
      <c r="A183" s="57"/>
      <c r="B183" s="57"/>
      <c r="C183" s="56"/>
      <c r="D183" s="57"/>
      <c r="E183" s="57"/>
      <c r="F183" s="57"/>
      <c r="G183" s="57"/>
      <c r="H183" s="57"/>
      <c r="I183" s="57"/>
      <c r="J183" s="57"/>
      <c r="K183" s="57"/>
      <c r="L183" s="56"/>
      <c r="M183" s="56"/>
      <c r="N183" s="56"/>
      <c r="O183" s="57"/>
      <c r="P183" s="57"/>
      <c r="Q183" s="57"/>
      <c r="R183" s="57"/>
      <c r="S183" s="57"/>
      <c r="T183" s="57"/>
      <c r="U183" s="57"/>
      <c r="V183" s="57"/>
    </row>
    <row r="184" spans="1:22" x14ac:dyDescent="0.25">
      <c r="A184" s="57"/>
      <c r="B184" s="57"/>
      <c r="C184" s="56"/>
      <c r="D184" s="57"/>
      <c r="E184" s="57"/>
      <c r="F184" s="57"/>
      <c r="G184" s="57"/>
      <c r="H184" s="57"/>
      <c r="I184" s="57"/>
      <c r="J184" s="57"/>
      <c r="K184" s="57"/>
      <c r="L184" s="56"/>
      <c r="M184" s="56"/>
      <c r="N184" s="56"/>
      <c r="O184" s="57"/>
      <c r="P184" s="57"/>
      <c r="Q184" s="57"/>
      <c r="R184" s="57"/>
      <c r="S184" s="57"/>
      <c r="T184" s="57"/>
      <c r="U184" s="57"/>
      <c r="V184" s="57"/>
    </row>
    <row r="185" spans="1:22" x14ac:dyDescent="0.25">
      <c r="A185" s="57"/>
      <c r="B185" s="57"/>
      <c r="C185" s="56"/>
      <c r="D185" s="57"/>
      <c r="E185" s="57"/>
      <c r="F185" s="57"/>
      <c r="G185" s="57"/>
      <c r="H185" s="57"/>
      <c r="I185" s="57"/>
      <c r="J185" s="57"/>
      <c r="K185" s="57"/>
      <c r="L185" s="56"/>
      <c r="M185" s="56"/>
      <c r="N185" s="56"/>
      <c r="O185" s="57"/>
      <c r="P185" s="57"/>
      <c r="Q185" s="57"/>
      <c r="R185" s="57"/>
      <c r="S185" s="57"/>
      <c r="T185" s="57"/>
      <c r="U185" s="57"/>
      <c r="V185" s="57"/>
    </row>
    <row r="186" spans="1:22" x14ac:dyDescent="0.25">
      <c r="A186" s="57"/>
      <c r="B186" s="57"/>
      <c r="C186" s="56"/>
      <c r="D186" s="57"/>
      <c r="E186" s="57"/>
      <c r="F186" s="57"/>
      <c r="G186" s="57"/>
      <c r="H186" s="57"/>
      <c r="I186" s="57"/>
      <c r="J186" s="57"/>
      <c r="K186" s="57"/>
      <c r="L186" s="56"/>
      <c r="M186" s="56"/>
      <c r="N186" s="56"/>
      <c r="O186" s="57"/>
      <c r="P186" s="57"/>
      <c r="Q186" s="57"/>
      <c r="R186" s="57"/>
      <c r="S186" s="57"/>
      <c r="T186" s="57"/>
      <c r="U186" s="57"/>
      <c r="V186" s="57"/>
    </row>
    <row r="187" spans="1:22" x14ac:dyDescent="0.25">
      <c r="A187" s="57"/>
      <c r="B187" s="57"/>
      <c r="C187" s="56"/>
      <c r="D187" s="57"/>
      <c r="E187" s="57"/>
      <c r="F187" s="57"/>
      <c r="G187" s="57"/>
      <c r="H187" s="57"/>
      <c r="I187" s="57"/>
      <c r="J187" s="57"/>
      <c r="K187" s="57"/>
      <c r="L187" s="56"/>
      <c r="M187" s="56"/>
      <c r="N187" s="56"/>
      <c r="O187" s="57"/>
      <c r="P187" s="57"/>
      <c r="Q187" s="57"/>
      <c r="R187" s="57"/>
      <c r="S187" s="57"/>
      <c r="T187" s="57"/>
      <c r="U187" s="57"/>
      <c r="V187" s="57"/>
    </row>
  </sheetData>
  <autoFilter ref="A86:K136">
    <filterColumn colId="5">
      <customFilters>
        <customFilter operator="notEqual" val=" "/>
      </customFilters>
    </filterColumn>
  </autoFilter>
  <mergeCells count="140"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  <mergeCell ref="T20:U20"/>
    <mergeCell ref="V20:V21"/>
    <mergeCell ref="A76:E76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77:E78"/>
    <mergeCell ref="A79:E79"/>
    <mergeCell ref="A80:E80"/>
    <mergeCell ref="A81:E81"/>
    <mergeCell ref="A82:E82"/>
    <mergeCell ref="A83:E83"/>
    <mergeCell ref="K20:N20"/>
    <mergeCell ref="O20:P20"/>
    <mergeCell ref="R20:S20"/>
    <mergeCell ref="A89:E89"/>
    <mergeCell ref="L89:O89"/>
    <mergeCell ref="A90:E90"/>
    <mergeCell ref="L90:O90"/>
    <mergeCell ref="A91:E91"/>
    <mergeCell ref="L91:O91"/>
    <mergeCell ref="A85:K85"/>
    <mergeCell ref="A86:E86"/>
    <mergeCell ref="A87:E87"/>
    <mergeCell ref="L87:O87"/>
    <mergeCell ref="A88:E88"/>
    <mergeCell ref="L88:O88"/>
    <mergeCell ref="A96:E96"/>
    <mergeCell ref="L96:O96"/>
    <mergeCell ref="A97:E97"/>
    <mergeCell ref="L97:O97"/>
    <mergeCell ref="A98:E98"/>
    <mergeCell ref="L98:O98"/>
    <mergeCell ref="A92:E92"/>
    <mergeCell ref="A93:E93"/>
    <mergeCell ref="L93:O93"/>
    <mergeCell ref="A94:E94"/>
    <mergeCell ref="L94:O94"/>
    <mergeCell ref="A95:E95"/>
    <mergeCell ref="L95:O95"/>
    <mergeCell ref="A102:E102"/>
    <mergeCell ref="L102:O102"/>
    <mergeCell ref="A103:E103"/>
    <mergeCell ref="L103:O103"/>
    <mergeCell ref="A104:E104"/>
    <mergeCell ref="L104:O104"/>
    <mergeCell ref="A99:E99"/>
    <mergeCell ref="L99:O99"/>
    <mergeCell ref="A100:E100"/>
    <mergeCell ref="L100:O100"/>
    <mergeCell ref="A101:E101"/>
    <mergeCell ref="L101:O101"/>
    <mergeCell ref="A108:E108"/>
    <mergeCell ref="L108:O108"/>
    <mergeCell ref="A109:E109"/>
    <mergeCell ref="L109:O109"/>
    <mergeCell ref="A110:E110"/>
    <mergeCell ref="L110:O110"/>
    <mergeCell ref="A105:E105"/>
    <mergeCell ref="L105:O105"/>
    <mergeCell ref="A106:E106"/>
    <mergeCell ref="L106:O106"/>
    <mergeCell ref="A107:E107"/>
    <mergeCell ref="L107:O107"/>
    <mergeCell ref="A114:E114"/>
    <mergeCell ref="L114:O114"/>
    <mergeCell ref="A115:E115"/>
    <mergeCell ref="L115:O115"/>
    <mergeCell ref="A116:E116"/>
    <mergeCell ref="L116:O116"/>
    <mergeCell ref="A111:E111"/>
    <mergeCell ref="L111:O111"/>
    <mergeCell ref="A112:E112"/>
    <mergeCell ref="L112:O112"/>
    <mergeCell ref="A113:E113"/>
    <mergeCell ref="L113:O113"/>
    <mergeCell ref="A120:E120"/>
    <mergeCell ref="L120:O120"/>
    <mergeCell ref="A121:E121"/>
    <mergeCell ref="L121:O121"/>
    <mergeCell ref="A122:E122"/>
    <mergeCell ref="L122:O122"/>
    <mergeCell ref="A117:E117"/>
    <mergeCell ref="L117:O117"/>
    <mergeCell ref="A118:E118"/>
    <mergeCell ref="L118:O118"/>
    <mergeCell ref="A119:E119"/>
    <mergeCell ref="L119:O119"/>
    <mergeCell ref="A126:E126"/>
    <mergeCell ref="L126:O126"/>
    <mergeCell ref="A127:E127"/>
    <mergeCell ref="L127:O127"/>
    <mergeCell ref="A128:E128"/>
    <mergeCell ref="L128:O128"/>
    <mergeCell ref="A123:E123"/>
    <mergeCell ref="L123:O123"/>
    <mergeCell ref="A124:E124"/>
    <mergeCell ref="L124:O124"/>
    <mergeCell ref="A125:E125"/>
    <mergeCell ref="L125:O125"/>
    <mergeCell ref="A132:E132"/>
    <mergeCell ref="L132:O132"/>
    <mergeCell ref="A133:E133"/>
    <mergeCell ref="L133:O133"/>
    <mergeCell ref="A134:E134"/>
    <mergeCell ref="A135:E135"/>
    <mergeCell ref="A129:E129"/>
    <mergeCell ref="L129:O129"/>
    <mergeCell ref="A130:E130"/>
    <mergeCell ref="L130:O130"/>
    <mergeCell ref="A131:E131"/>
    <mergeCell ref="L131:O131"/>
    <mergeCell ref="D145:F145"/>
    <mergeCell ref="I145:L145"/>
    <mergeCell ref="A136:H136"/>
    <mergeCell ref="A137:O137"/>
    <mergeCell ref="A138:K139"/>
    <mergeCell ref="A141:H141"/>
    <mergeCell ref="A142:C142"/>
    <mergeCell ref="D144:F144"/>
    <mergeCell ref="I144:L144"/>
  </mergeCells>
  <printOptions horizontalCentered="1"/>
  <pageMargins left="0.31527777777777799" right="0.31527777777777799" top="0.83194444444444504" bottom="0.55138888888888904" header="0.511811023622047" footer="0.31527777777777799"/>
  <pageSetup paperSize="9" scale="44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HDT</vt:lpstr>
      <vt:lpstr>HDT!Area_de_impressao</vt:lpstr>
      <vt:lpstr>HDT!Titulos_de_impressao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Robson Alves dos Santos</cp:lastModifiedBy>
  <cp:lastPrinted>2025-01-09T13:56:36Z</cp:lastPrinted>
  <dcterms:created xsi:type="dcterms:W3CDTF">2024-12-17T13:37:32Z</dcterms:created>
  <dcterms:modified xsi:type="dcterms:W3CDTF">2025-01-09T13:57:04Z</dcterms:modified>
</cp:coreProperties>
</file>