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bookViews>
    <workbookView xWindow="0" yWindow="660" windowWidth="20730" windowHeight="11100" tabRatio="500" firstSheet="3" activeTab="4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0" l="1"/>
  <c r="C12" i="10"/>
  <c r="C12" i="8"/>
  <c r="C10" i="8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E18" i="9" l="1"/>
  <c r="C17" i="10" s="1"/>
  <c r="C18" i="10" l="1"/>
  <c r="C19" i="10"/>
  <c r="C17" i="8"/>
  <c r="E26" i="10" l="1"/>
  <c r="E23" i="10"/>
  <c r="C20" i="10"/>
  <c r="E24" i="10"/>
  <c r="E28" i="10"/>
  <c r="E25" i="10"/>
  <c r="E22" i="10"/>
  <c r="E27" i="10"/>
  <c r="E28" i="9"/>
  <c r="C16" i="8" l="1"/>
  <c r="C14" i="8"/>
  <c r="C13" i="8" l="1"/>
  <c r="C18" i="8" l="1"/>
  <c r="C15" i="8" l="1"/>
  <c r="C11" i="8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9" i="5" s="1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8" i="1" l="1"/>
  <c r="C19" i="1" s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</calcChain>
</file>

<file path=xl/comments1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>
  <authors>
    <author>João Marcelo Alves</author>
    <author>Carlos Eduardo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<sst xmlns="http://schemas.openxmlformats.org/spreadsheetml/2006/main" count="340" uniqueCount="151">
  <si>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</si>
  <si>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</si>
  <si>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</si>
  <si>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</si>
  <si>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</si>
  <si>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</si>
  <si>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</si>
  <si>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</si>
  <si>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</si>
  <si>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</si>
  <si>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</si>
  <si>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</si>
  <si>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</si>
  <si>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</si>
  <si>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</si>
  <si>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</si>
  <si>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</si>
  <si>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</si>
  <si>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</si>
  <si>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</si>
  <si>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</si>
  <si>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</si>
  <si>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</si>
  <si>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</si>
  <si>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</si>
  <si>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</si>
  <si>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</si>
  <si>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</si>
  <si>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</si>
  <si>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</si>
  <si>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</si>
  <si>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</si>
  <si>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</si>
  <si>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</si>
  <si>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</si>
  <si>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</si>
  <si>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</si>
  <si>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</si>
  <si>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</si>
  <si>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</si>
  <si>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</si>
  <si>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</si>
  <si>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</si>
  <si>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</si>
  <si>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</si>
  <si>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</si>
  <si>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</si>
  <si>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</si>
  <si>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</si>
  <si>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</si>
  <si>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</si>
  <si>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</si>
  <si>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</si>
  <si>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</si>
  <si>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</si>
  <si>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</si>
  <si>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</si>
  <si>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</si>
  <si>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</si>
  <si>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</si>
  <si>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</si>
  <si>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</si>
  <si>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</si>
  <si>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</si>
  <si>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</si>
  <si>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</si>
  <si>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</si>
  <si>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</si>
  <si>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</si>
  <si>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</si>
  <si>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</si>
  <si>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</si>
  <si>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</si>
  <si>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</si>
  <si>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</si>
  <si>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</si>
  <si>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</si>
  <si>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</si>
  <si>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</si>
  <si>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</si>
  <si>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</si>
  <si>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</si>
  <si>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</si>
  <si>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</si>
  <si>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</si>
  <si>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</si>
  <si>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</si>
  <si>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</si>
  <si>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</si>
  <si>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</si>
  <si>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</si>
  <si>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</si>
  <si>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</si>
  <si>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Diagnostico Tributário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</si>
  <si>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</si>
  <si>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</si>
  <si>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</si>
  <si>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</si>
  <si>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</si>
  <si>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</si>
  <si>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</si>
  <si>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</si>
  <si>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</si>
  <si>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</si>
  <si>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</si>
  <si>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</si>
  <si>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</si>
  <si>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</si>
  <si>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</si>
  <si>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</si>
  <si>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Serv de gestao ERP soulMV</t>
  </si>
  <si>
    <t>Asst Solution Assessoria em Informatica</t>
  </si>
  <si>
    <t>Serv ERP e SGH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</si>
  <si>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</si>
  <si>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</si>
  <si>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</si>
  <si>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</si>
  <si>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</si>
  <si>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SP</t>
  </si>
  <si>
    <t>Coelba - sala nova - Coronel almerindo 1</t>
  </si>
  <si>
    <t xml:space="preserve">Energia Eletrica Salvador </t>
  </si>
  <si>
    <t>Coelba - sala nova - Coronel almerindo 2</t>
  </si>
  <si>
    <t>ISG - SEDE</t>
  </si>
  <si>
    <t>Aluguel Salvador sala - sala nova - Jose Ferreira</t>
  </si>
  <si>
    <t>Locaweb</t>
  </si>
  <si>
    <t>Provedor Caixa de Email</t>
  </si>
  <si>
    <t>Coelba - sala nova - Coronel almerindo</t>
  </si>
  <si>
    <t>Coelba - sala nova - Coronel almerindo 3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</si>
  <si>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</si>
  <si>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</si>
  <si>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</si>
  <si>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</si>
  <si>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</si>
  <si>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</si>
  <si>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</si>
  <si>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Capital Humano</t>
  </si>
  <si>
    <t>Serv. Esp. Pessoa Jurídica RH/DP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</si>
  <si>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</si>
  <si>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</si>
  <si>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</si>
  <si>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</si>
  <si>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</si>
  <si>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>066</t>
  </si>
  <si>
    <t xml:space="preserve">VALOR CONTRATO DE GESTÃO </t>
  </si>
  <si>
    <t>CUSTOS PARA RATEIO CORPORATIVO -JULHO 2024</t>
  </si>
  <si>
    <t>48852.</t>
  </si>
  <si>
    <t>797</t>
  </si>
  <si>
    <t>Sotware oracle  - 3419</t>
  </si>
  <si>
    <t>59</t>
  </si>
  <si>
    <t>186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</si>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</sst>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4" fontId="0" fillId="0" borderId="0" xfId="0" applyNumberFormat="1"/>
    <xf numFmtId="1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16" fontId="13" fillId="6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4" t="s">
        <v>45</v>
      </c>
      <c r="C26" s="94"/>
      <c r="D26" s="94"/>
      <c r="E26" s="94"/>
      <c r="G26" s="56"/>
    </row>
    <row r="27" spans="2:7">
      <c r="B27" s="93"/>
      <c r="C27" s="93"/>
      <c r="D27" s="93"/>
      <c r="E27" s="93"/>
    </row>
    <row r="28" spans="2:7">
      <c r="B28" s="93" t="s">
        <v>67</v>
      </c>
      <c r="C28" s="93"/>
      <c r="D28" s="93"/>
      <c r="E28" s="93"/>
    </row>
    <row r="29" spans="2:7">
      <c r="B29" s="93" t="s">
        <v>66</v>
      </c>
      <c r="C29" s="93"/>
      <c r="D29" s="93"/>
      <c r="E29" s="93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3" t="s">
        <v>45</v>
      </c>
      <c r="C24" s="93"/>
      <c r="D24" s="93"/>
      <c r="E24" s="93"/>
    </row>
    <row r="25" spans="2:5">
      <c r="B25" s="93"/>
      <c r="C25" s="93"/>
      <c r="D25" s="93"/>
      <c r="E25" s="93"/>
    </row>
    <row r="26" spans="2:5">
      <c r="B26" s="93" t="s">
        <v>46</v>
      </c>
      <c r="C26" s="93"/>
      <c r="D26" s="93"/>
      <c r="E26" s="93"/>
    </row>
    <row r="27" spans="2:5">
      <c r="B27" s="93" t="s">
        <v>47</v>
      </c>
      <c r="C27" s="93"/>
      <c r="D27" s="93"/>
      <c r="E27" s="93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74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80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opLeftCell="A7" zoomScale="130" zoomScaleNormal="130" zoomScalePageLayoutView="150" workbookViewId="0">
      <selection activeCell="E22" sqref="E22:E2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144</v>
      </c>
      <c r="C2" s="10"/>
      <c r="D2" s="5"/>
      <c r="E2" s="7"/>
    </row>
    <row r="3" spans="2:5" ht="18.75">
      <c r="B3" t="s">
        <v>2</v>
      </c>
      <c r="C3" s="84">
        <v>481635.08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144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97</v>
      </c>
      <c r="C10" s="78">
        <f>'Serv prestados '!E23</f>
        <v>6717.28</v>
      </c>
    </row>
    <row r="11" spans="2:5">
      <c r="B11" t="s">
        <v>51</v>
      </c>
      <c r="C11" s="36">
        <f>SUM(C12:C12)</f>
        <v>691.9</v>
      </c>
      <c r="D11" s="43"/>
    </row>
    <row r="12" spans="2:5" outlineLevel="1">
      <c r="B12" s="77" t="s">
        <v>98</v>
      </c>
      <c r="C12" s="78">
        <f>'Serv prestados '!E21+'Serv prestados '!E22+'Serv prestados '!E26+'Serv prestados '!E27</f>
        <v>691.9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99</v>
      </c>
      <c r="C14" s="78">
        <f>'Serv prestados '!E24</f>
        <v>20140</v>
      </c>
    </row>
    <row r="15" spans="2:5">
      <c r="B15" t="s">
        <v>13</v>
      </c>
      <c r="C15" s="36">
        <f>SUM(C16)</f>
        <v>2630.77</v>
      </c>
    </row>
    <row r="16" spans="2:5" outlineLevel="1">
      <c r="B16" s="77" t="s">
        <v>100</v>
      </c>
      <c r="C16" s="78">
        <f>'Serv prestados '!E25</f>
        <v>2630.77</v>
      </c>
    </row>
    <row r="17" spans="2:7">
      <c r="B17" s="44" t="s">
        <v>103</v>
      </c>
      <c r="C17" s="76">
        <f>'Serv prestados '!E18</f>
        <v>738397.58</v>
      </c>
      <c r="E17" s="36"/>
    </row>
    <row r="18" spans="2:7" outlineLevel="1">
      <c r="B18" s="77" t="s">
        <v>101</v>
      </c>
      <c r="C18" s="78">
        <f>C17</f>
        <v>738397.58</v>
      </c>
      <c r="E18" s="36"/>
    </row>
    <row r="19" spans="2:7">
      <c r="B19" s="2" t="s">
        <v>3</v>
      </c>
      <c r="C19" s="3">
        <f>C9+C11+C13+C15+C17</f>
        <v>768577.52999999991</v>
      </c>
    </row>
    <row r="20" spans="2:7">
      <c r="B20" s="2" t="s">
        <v>43</v>
      </c>
      <c r="C20" s="1">
        <f>C6+C19</f>
        <v>1596797.2135679999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519</v>
      </c>
      <c r="D22" s="60">
        <f>C22/($C$22+$C$23+$C$26+$C$24+$C$25+$C$27+$C$28)</f>
        <v>0.16592071611253198</v>
      </c>
      <c r="E22" s="66">
        <f>(C6+C19)*D22</f>
        <v>264941.73716169823</v>
      </c>
    </row>
    <row r="23" spans="2:7">
      <c r="B23" s="59" t="s">
        <v>65</v>
      </c>
      <c r="C23" s="42">
        <v>119</v>
      </c>
      <c r="D23" s="60">
        <f t="shared" ref="D23:D28" si="0">C23/($C$22+$C$23+$C$26+$C$24+$C$25+$C$27+$C$28)</f>
        <v>3.8043478260869568E-2</v>
      </c>
      <c r="E23" s="66">
        <f>(C6+C19)*D23</f>
        <v>60747.7200813913</v>
      </c>
    </row>
    <row r="24" spans="2:7">
      <c r="B24" s="62" t="s">
        <v>72</v>
      </c>
      <c r="C24" s="55">
        <v>710</v>
      </c>
      <c r="D24" s="60">
        <f t="shared" si="0"/>
        <v>0.22698209718670076</v>
      </c>
      <c r="E24" s="61">
        <f>(C6+C19)*D24</f>
        <v>362444.38031754474</v>
      </c>
    </row>
    <row r="25" spans="2:7">
      <c r="B25" s="62" t="s">
        <v>77</v>
      </c>
      <c r="C25" s="55">
        <v>137</v>
      </c>
      <c r="D25" s="60">
        <f t="shared" si="0"/>
        <v>4.3797953964194371E-2</v>
      </c>
      <c r="E25" s="61">
        <f>(C6+C19)*D25</f>
        <v>69936.450850005102</v>
      </c>
    </row>
    <row r="26" spans="2:7">
      <c r="B26" s="51" t="s">
        <v>71</v>
      </c>
      <c r="C26" s="55">
        <v>686</v>
      </c>
      <c r="D26" s="60">
        <f t="shared" si="0"/>
        <v>0.21930946291560102</v>
      </c>
      <c r="E26" s="61">
        <f>(C6+C19)*D26</f>
        <v>350192.73929272633</v>
      </c>
    </row>
    <row r="27" spans="2:7">
      <c r="B27" s="62" t="s">
        <v>82</v>
      </c>
      <c r="C27" s="55">
        <v>833</v>
      </c>
      <c r="D27" s="60">
        <f t="shared" si="0"/>
        <v>0.26630434782608697</v>
      </c>
      <c r="E27" s="61">
        <f>(C6+C19)*D27</f>
        <v>425234.04056973913</v>
      </c>
    </row>
    <row r="28" spans="2:7">
      <c r="B28" s="62" t="s">
        <v>83</v>
      </c>
      <c r="C28" s="55">
        <v>124</v>
      </c>
      <c r="D28" s="60">
        <f t="shared" si="0"/>
        <v>3.9641943734015347E-2</v>
      </c>
      <c r="E28" s="61">
        <f>(C6+C19)*D28</f>
        <v>63300.145294895141</v>
      </c>
      <c r="G28" s="2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132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tabSelected="1" workbookViewId="0">
      <selection activeCell="A28" sqref="A28:F28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69" t="s">
        <v>113</v>
      </c>
      <c r="B3" s="79">
        <v>4</v>
      </c>
      <c r="C3" s="70" t="s">
        <v>114</v>
      </c>
      <c r="D3" s="69" t="s">
        <v>90</v>
      </c>
      <c r="E3" s="80">
        <v>17000</v>
      </c>
      <c r="F3" s="71">
        <v>45475</v>
      </c>
      <c r="G3" s="71"/>
    </row>
    <row r="4" spans="1:7">
      <c r="A4" s="69" t="s">
        <v>91</v>
      </c>
      <c r="B4" s="73">
        <v>129</v>
      </c>
      <c r="C4" s="69" t="s">
        <v>96</v>
      </c>
      <c r="D4" s="69" t="s">
        <v>90</v>
      </c>
      <c r="E4" s="80">
        <v>15104.5</v>
      </c>
      <c r="F4" s="71">
        <v>45475</v>
      </c>
      <c r="G4" s="71"/>
    </row>
    <row r="5" spans="1:7">
      <c r="A5" s="69" t="s">
        <v>139</v>
      </c>
      <c r="B5" s="72" t="s">
        <v>142</v>
      </c>
      <c r="C5" s="70" t="s">
        <v>140</v>
      </c>
      <c r="D5" s="69" t="s">
        <v>90</v>
      </c>
      <c r="E5" s="80">
        <v>19708.5</v>
      </c>
      <c r="F5" s="71">
        <v>45475</v>
      </c>
      <c r="G5" s="71"/>
    </row>
    <row r="6" spans="1:7">
      <c r="A6" s="70" t="s">
        <v>135</v>
      </c>
      <c r="B6" s="79">
        <v>750</v>
      </c>
      <c r="C6" s="70" t="s">
        <v>136</v>
      </c>
      <c r="D6" s="69" t="s">
        <v>117</v>
      </c>
      <c r="E6" s="80">
        <v>1889.2</v>
      </c>
      <c r="F6" s="71">
        <v>45477</v>
      </c>
      <c r="G6" s="71"/>
    </row>
    <row r="7" spans="1:7">
      <c r="A7" s="69" t="s">
        <v>115</v>
      </c>
      <c r="B7" s="79">
        <v>530</v>
      </c>
      <c r="C7" s="70" t="s">
        <v>116</v>
      </c>
      <c r="D7" s="69" t="s">
        <v>117</v>
      </c>
      <c r="E7" s="80">
        <v>36395.03</v>
      </c>
      <c r="F7" s="71">
        <v>45477</v>
      </c>
      <c r="G7" s="71"/>
    </row>
    <row r="8" spans="1:7" s="44" customFormat="1">
      <c r="A8" s="69" t="s">
        <v>104</v>
      </c>
      <c r="B8" s="75">
        <v>202415</v>
      </c>
      <c r="C8" s="69" t="s">
        <v>105</v>
      </c>
      <c r="D8" s="69" t="s">
        <v>90</v>
      </c>
      <c r="E8" s="80">
        <v>11000</v>
      </c>
      <c r="F8" s="71">
        <v>45477</v>
      </c>
      <c r="G8" s="71"/>
    </row>
    <row r="9" spans="1:7">
      <c r="A9" s="70" t="s">
        <v>137</v>
      </c>
      <c r="B9" s="92" t="s">
        <v>145</v>
      </c>
      <c r="C9" s="70" t="s">
        <v>138</v>
      </c>
      <c r="D9" s="70" t="s">
        <v>90</v>
      </c>
      <c r="E9" s="80">
        <v>4408</v>
      </c>
      <c r="F9" s="71">
        <v>45477</v>
      </c>
      <c r="G9" s="71"/>
    </row>
    <row r="10" spans="1:7">
      <c r="A10" s="69" t="s">
        <v>133</v>
      </c>
      <c r="B10" s="72" t="s">
        <v>146</v>
      </c>
      <c r="C10" s="69" t="s">
        <v>106</v>
      </c>
      <c r="D10" s="70" t="s">
        <v>90</v>
      </c>
      <c r="E10" s="80">
        <v>26500</v>
      </c>
      <c r="F10" s="71">
        <v>45478</v>
      </c>
      <c r="G10" s="71"/>
    </row>
    <row r="11" spans="1:7">
      <c r="A11" s="69" t="s">
        <v>102</v>
      </c>
      <c r="B11" s="74" t="s">
        <v>118</v>
      </c>
      <c r="C11" s="69" t="s">
        <v>147</v>
      </c>
      <c r="D11" s="69" t="s">
        <v>90</v>
      </c>
      <c r="E11" s="80">
        <v>59754.29</v>
      </c>
      <c r="F11" s="71">
        <v>45478</v>
      </c>
      <c r="G11" s="71"/>
    </row>
    <row r="12" spans="1:7">
      <c r="A12" s="70" t="s">
        <v>130</v>
      </c>
      <c r="B12" s="85">
        <v>59610</v>
      </c>
      <c r="C12" s="70" t="s">
        <v>131</v>
      </c>
      <c r="D12" s="70" t="s">
        <v>90</v>
      </c>
      <c r="E12" s="80">
        <v>4081.99</v>
      </c>
      <c r="F12" s="71">
        <v>45481</v>
      </c>
      <c r="G12" s="71"/>
    </row>
    <row r="13" spans="1:7">
      <c r="A13" s="69" t="s">
        <v>109</v>
      </c>
      <c r="B13" s="73">
        <v>6803</v>
      </c>
      <c r="C13" s="69" t="s">
        <v>110</v>
      </c>
      <c r="D13" s="70" t="s">
        <v>90</v>
      </c>
      <c r="E13" s="80">
        <v>15540</v>
      </c>
      <c r="F13" s="71">
        <v>45481</v>
      </c>
      <c r="G13" s="71"/>
    </row>
    <row r="14" spans="1:7">
      <c r="A14" s="70" t="s">
        <v>107</v>
      </c>
      <c r="B14" s="72" t="s">
        <v>148</v>
      </c>
      <c r="C14" s="70" t="s">
        <v>108</v>
      </c>
      <c r="D14" s="70" t="s">
        <v>90</v>
      </c>
      <c r="E14" s="80">
        <v>24493.93</v>
      </c>
      <c r="F14" s="71">
        <v>45481</v>
      </c>
      <c r="G14" s="71"/>
    </row>
    <row r="15" spans="1:7">
      <c r="A15" s="69" t="s">
        <v>111</v>
      </c>
      <c r="B15" s="72" t="s">
        <v>149</v>
      </c>
      <c r="C15" s="69" t="s">
        <v>112</v>
      </c>
      <c r="D15" s="70" t="s">
        <v>90</v>
      </c>
      <c r="E15" s="80">
        <v>9385</v>
      </c>
      <c r="F15" s="71">
        <v>45483</v>
      </c>
      <c r="G15" s="71"/>
    </row>
    <row r="16" spans="1:7">
      <c r="A16" s="69" t="s">
        <v>95</v>
      </c>
      <c r="B16" s="74">
        <v>1287</v>
      </c>
      <c r="C16" s="69" t="s">
        <v>93</v>
      </c>
      <c r="D16" s="70" t="s">
        <v>92</v>
      </c>
      <c r="E16" s="80">
        <v>209575.35</v>
      </c>
      <c r="F16" s="71">
        <v>45483</v>
      </c>
      <c r="G16" s="71"/>
    </row>
    <row r="17" spans="1:7">
      <c r="A17" s="69" t="s">
        <v>94</v>
      </c>
      <c r="B17" s="74">
        <v>210</v>
      </c>
      <c r="C17" s="69" t="s">
        <v>93</v>
      </c>
      <c r="D17" s="70" t="s">
        <v>92</v>
      </c>
      <c r="E17" s="80">
        <v>283561.78999999998</v>
      </c>
      <c r="F17" s="71">
        <v>45483</v>
      </c>
      <c r="G17" s="71"/>
    </row>
    <row r="18" spans="1:7" ht="16.5">
      <c r="A18" s="95" t="s">
        <v>128</v>
      </c>
      <c r="B18" s="95"/>
      <c r="C18" s="95"/>
      <c r="D18" s="95"/>
      <c r="E18" s="82">
        <f>SUM(E3:E17)</f>
        <v>738397.58</v>
      </c>
      <c r="F18" s="81" t="s">
        <v>129</v>
      </c>
    </row>
    <row r="20" spans="1:7" ht="16.5">
      <c r="A20" s="67" t="s">
        <v>84</v>
      </c>
      <c r="B20" s="67" t="s">
        <v>85</v>
      </c>
      <c r="C20" s="67" t="s">
        <v>86</v>
      </c>
      <c r="D20" s="67" t="s">
        <v>87</v>
      </c>
      <c r="E20" s="68" t="s">
        <v>88</v>
      </c>
      <c r="F20" s="68" t="s">
        <v>89</v>
      </c>
    </row>
    <row r="21" spans="1:7">
      <c r="A21" s="69" t="s">
        <v>119</v>
      </c>
      <c r="B21" s="73">
        <v>7045876181</v>
      </c>
      <c r="C21" s="69" t="s">
        <v>120</v>
      </c>
      <c r="D21" s="69" t="s">
        <v>90</v>
      </c>
      <c r="E21" s="80">
        <v>203.63</v>
      </c>
      <c r="F21" s="71">
        <v>45476</v>
      </c>
      <c r="G21" s="71"/>
    </row>
    <row r="22" spans="1:7">
      <c r="A22" s="69" t="s">
        <v>121</v>
      </c>
      <c r="B22" s="73">
        <v>7045882700</v>
      </c>
      <c r="C22" s="69" t="s">
        <v>120</v>
      </c>
      <c r="D22" s="69" t="s">
        <v>90</v>
      </c>
      <c r="E22" s="80">
        <v>61.25</v>
      </c>
      <c r="F22" s="71">
        <v>45476</v>
      </c>
      <c r="G22" s="71"/>
    </row>
    <row r="23" spans="1:7">
      <c r="A23" s="69" t="s">
        <v>122</v>
      </c>
      <c r="B23" s="74">
        <v>3052024</v>
      </c>
      <c r="C23" s="69" t="s">
        <v>123</v>
      </c>
      <c r="D23" s="69" t="s">
        <v>90</v>
      </c>
      <c r="E23" s="80">
        <v>6717.28</v>
      </c>
      <c r="F23" s="71">
        <v>45477</v>
      </c>
      <c r="G23" s="71"/>
    </row>
    <row r="24" spans="1:7">
      <c r="A24" s="69" t="s">
        <v>134</v>
      </c>
      <c r="B24" s="79">
        <v>1555</v>
      </c>
      <c r="C24" s="69" t="s">
        <v>141</v>
      </c>
      <c r="D24" s="69" t="s">
        <v>90</v>
      </c>
      <c r="E24" s="80">
        <v>20140</v>
      </c>
      <c r="F24" s="71">
        <v>45478</v>
      </c>
      <c r="G24" s="71"/>
    </row>
    <row r="25" spans="1:7">
      <c r="A25" s="69" t="s">
        <v>124</v>
      </c>
      <c r="B25" s="79">
        <v>38848159</v>
      </c>
      <c r="C25" s="70" t="s">
        <v>125</v>
      </c>
      <c r="D25" s="69" t="s">
        <v>90</v>
      </c>
      <c r="E25" s="91">
        <v>2630.77</v>
      </c>
      <c r="F25" s="71">
        <v>45485</v>
      </c>
      <c r="G25" s="71"/>
    </row>
    <row r="26" spans="1:7">
      <c r="A26" s="70" t="s">
        <v>126</v>
      </c>
      <c r="B26" s="73">
        <v>7049509485</v>
      </c>
      <c r="C26" s="69" t="s">
        <v>120</v>
      </c>
      <c r="D26" s="70" t="s">
        <v>90</v>
      </c>
      <c r="E26" s="83">
        <v>217.37</v>
      </c>
      <c r="F26" s="71">
        <v>45489</v>
      </c>
      <c r="G26" s="71"/>
    </row>
    <row r="27" spans="1:7">
      <c r="A27" s="70" t="s">
        <v>127</v>
      </c>
      <c r="B27" s="73">
        <v>7049469491</v>
      </c>
      <c r="C27" s="69" t="s">
        <v>120</v>
      </c>
      <c r="D27" s="70" t="s">
        <v>90</v>
      </c>
      <c r="E27" s="83">
        <v>209.65</v>
      </c>
      <c r="F27" s="71">
        <v>45489</v>
      </c>
      <c r="G27" s="71"/>
    </row>
    <row r="28" spans="1:7" ht="16.5">
      <c r="A28" s="95" t="s">
        <v>128</v>
      </c>
      <c r="B28" s="95"/>
      <c r="C28" s="95"/>
      <c r="D28" s="95"/>
      <c r="E28" s="82">
        <f>SUM(E21:E27)</f>
        <v>30179.95</v>
      </c>
      <c r="F28" s="81" t="s">
        <v>129</v>
      </c>
    </row>
    <row r="31" spans="1:7">
      <c r="A31" s="93" t="s">
        <v>45</v>
      </c>
      <c r="B31" s="93"/>
      <c r="C31" s="93"/>
      <c r="D31" s="93"/>
      <c r="E31" s="93"/>
      <c r="F31" s="93"/>
    </row>
    <row r="33" spans="1:6">
      <c r="A33" s="93" t="s">
        <v>79</v>
      </c>
      <c r="B33" s="93"/>
      <c r="C33" s="93"/>
      <c r="D33" s="93"/>
      <c r="E33" s="93"/>
      <c r="F33" s="93"/>
    </row>
    <row r="34" spans="1:6">
      <c r="A34" s="96" t="s">
        <v>132</v>
      </c>
      <c r="B34" s="96"/>
      <c r="C34" s="96"/>
      <c r="D34" s="96"/>
      <c r="E34" s="96"/>
      <c r="F34" s="96"/>
    </row>
  </sheetData>
  <mergeCells count="5">
    <mergeCell ref="A18:D18"/>
    <mergeCell ref="A28:D28"/>
    <mergeCell ref="A31:F31"/>
    <mergeCell ref="A33:F33"/>
    <mergeCell ref="A34:F34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A32" sqref="A32:A33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4" t="s">
        <v>41</v>
      </c>
      <c r="B1" s="94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6" t="s">
        <v>79</v>
      </c>
    </row>
    <row r="33" spans="1:1">
      <c r="A33" s="86" t="s">
        <v>132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144</v>
      </c>
      <c r="C2" s="10"/>
      <c r="D2" s="5"/>
      <c r="E2" s="7"/>
    </row>
    <row r="3" spans="2:5" ht="18.75">
      <c r="B3" t="s">
        <v>2</v>
      </c>
      <c r="C3" s="84">
        <v>481635.08</v>
      </c>
      <c r="D3" s="6" t="s">
        <v>150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144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97</v>
      </c>
      <c r="C10" s="78">
        <f>'Serv prestados '!E23</f>
        <v>6717.28</v>
      </c>
    </row>
    <row r="11" spans="2:5">
      <c r="B11" t="s">
        <v>51</v>
      </c>
      <c r="C11" s="36">
        <f>SUM(C12:C12)</f>
        <v>691.9</v>
      </c>
      <c r="D11" s="43"/>
    </row>
    <row r="12" spans="2:5" outlineLevel="1">
      <c r="B12" s="77" t="s">
        <v>98</v>
      </c>
      <c r="C12" s="78">
        <f>'Serv prestados '!E21+'Serv prestados '!E22+'Serv prestados '!E26+'Serv prestados '!E27</f>
        <v>691.9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99</v>
      </c>
      <c r="C14" s="78">
        <f>'Serv prestados '!E24</f>
        <v>20140</v>
      </c>
    </row>
    <row r="15" spans="2:5">
      <c r="B15" t="s">
        <v>13</v>
      </c>
      <c r="C15" s="36">
        <f>SUM(C16)</f>
        <v>2630.77</v>
      </c>
    </row>
    <row r="16" spans="2:5" outlineLevel="1">
      <c r="B16" s="77" t="s">
        <v>100</v>
      </c>
      <c r="C16" s="78">
        <f>'Serv prestados '!E25</f>
        <v>2630.77</v>
      </c>
    </row>
    <row r="17" spans="2:7">
      <c r="B17" s="44" t="s">
        <v>103</v>
      </c>
      <c r="C17" s="76">
        <f>'Serv prestados '!E18</f>
        <v>738397.58</v>
      </c>
      <c r="E17" s="36"/>
    </row>
    <row r="18" spans="2:7" outlineLevel="1">
      <c r="B18" s="77" t="s">
        <v>101</v>
      </c>
      <c r="C18" s="78">
        <f>C17</f>
        <v>738397.58</v>
      </c>
      <c r="E18" s="36"/>
    </row>
    <row r="19" spans="2:7">
      <c r="B19" s="2" t="s">
        <v>3</v>
      </c>
      <c r="C19" s="3">
        <f>C9+C11+C13+C15+C17</f>
        <v>768577.52999999991</v>
      </c>
    </row>
    <row r="20" spans="2:7">
      <c r="B20" s="2" t="s">
        <v>43</v>
      </c>
      <c r="C20" s="1">
        <f>C6+C19</f>
        <v>1596797.2135679999</v>
      </c>
    </row>
    <row r="21" spans="2:7" ht="18.75">
      <c r="B21" s="90" t="s">
        <v>143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7">
        <v>9215643</v>
      </c>
      <c r="D22" s="60">
        <f>C22/($C$22+$C$23+$C$26+$C$24+$C$25+$C$27+$C$28)</f>
        <v>0.18837364190087569</v>
      </c>
      <c r="E22" s="66">
        <f>(C6+C19)*D22</f>
        <v>300794.5064969745</v>
      </c>
      <c r="G22" s="89">
        <f>E22-'Rateio_RH - 2024 1'!E22</f>
        <v>35852.769335276273</v>
      </c>
    </row>
    <row r="23" spans="2:7">
      <c r="B23" s="59" t="s">
        <v>65</v>
      </c>
      <c r="C23" s="87">
        <v>1879376</v>
      </c>
      <c r="D23" s="60">
        <f t="shared" ref="D23:D28" si="0">C23/($C$22+$C$23+$C$26+$C$24+$C$25+$C$27+$C$28)</f>
        <v>3.8415648438323853E-2</v>
      </c>
      <c r="E23" s="66">
        <f>(C6+C19)*D23</f>
        <v>61342.000383723418</v>
      </c>
      <c r="G23" s="89">
        <f>E23-'Rateio_RH - 2024 1'!E23</f>
        <v>594.28030233211757</v>
      </c>
    </row>
    <row r="24" spans="2:7">
      <c r="B24" s="62" t="s">
        <v>72</v>
      </c>
      <c r="C24" s="88">
        <v>10120512</v>
      </c>
      <c r="D24" s="60">
        <f t="shared" si="0"/>
        <v>0.20686974347221515</v>
      </c>
      <c r="E24" s="61">
        <f>(C6+C19)*D24</f>
        <v>330329.02994796011</v>
      </c>
      <c r="G24" s="89">
        <f>E24-'Rateio_RH - 2024 1'!E24</f>
        <v>-32115.35036958463</v>
      </c>
    </row>
    <row r="25" spans="2:7">
      <c r="B25" s="62" t="s">
        <v>77</v>
      </c>
      <c r="C25" s="88">
        <v>1499472</v>
      </c>
      <c r="D25" s="60">
        <f t="shared" si="0"/>
        <v>3.0650167499803309E-2</v>
      </c>
      <c r="E25" s="61">
        <f>(C6+C19)*D25</f>
        <v>48942.102059078396</v>
      </c>
      <c r="G25" s="89">
        <f>E25-'Rateio_RH - 2024 1'!E25</f>
        <v>-20994.348790926706</v>
      </c>
    </row>
    <row r="26" spans="2:7">
      <c r="B26" s="51" t="s">
        <v>71</v>
      </c>
      <c r="C26" s="88">
        <v>10187410</v>
      </c>
      <c r="D26" s="60">
        <f t="shared" si="0"/>
        <v>0.20823718141397188</v>
      </c>
      <c r="E26" s="61">
        <f>(C6+C19)*D26</f>
        <v>332512.55104308442</v>
      </c>
      <c r="G26" s="89">
        <f>E26-'Rateio_RH - 2024 1'!E26</f>
        <v>-17680.188249641913</v>
      </c>
    </row>
    <row r="27" spans="2:7">
      <c r="B27" s="62" t="s">
        <v>82</v>
      </c>
      <c r="C27" s="88">
        <v>14600648</v>
      </c>
      <c r="D27" s="60">
        <f t="shared" si="0"/>
        <v>0.29844659107050231</v>
      </c>
      <c r="E27" s="61">
        <f>(C6+C19)*D27</f>
        <v>476558.68502024643</v>
      </c>
      <c r="G27" s="89">
        <f>E27-'Rateio_RH - 2024 1'!E27</f>
        <v>51324.644450507301</v>
      </c>
    </row>
    <row r="28" spans="2:7">
      <c r="B28" s="62" t="s">
        <v>83</v>
      </c>
      <c r="C28" s="88">
        <v>1419086</v>
      </c>
      <c r="D28" s="60">
        <f t="shared" si="0"/>
        <v>2.9007026204307836E-2</v>
      </c>
      <c r="E28" s="61">
        <f>(C6+C19)*D28</f>
        <v>46318.338616932706</v>
      </c>
      <c r="G28" s="89">
        <f>E28-'Rateio_RH - 2024 1'!E28</f>
        <v>-16981.806677962435</v>
      </c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132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67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Eduardo</cp:lastModifiedBy>
  <cp:lastPrinted>2024-08-22T18:03:17Z</cp:lastPrinted>
  <dcterms:created xsi:type="dcterms:W3CDTF">2013-11-27T14:40:30Z</dcterms:created>
  <dcterms:modified xsi:type="dcterms:W3CDTF">2024-08-22T18:03:18Z</dcterms:modified>
</cp:coreProperties>
</file>