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4 HDT e CS\2024\"/>
    </mc:Choice>
  </mc:AlternateContent>
  <xr:revisionPtr revIDLastSave="0" documentId="13_ncr:1_{64B8E143-E0B7-49F8-9063-BA17D6540119}" xr6:coauthVersionLast="36" xr6:coauthVersionMax="36" xr10:uidLastSave="{00000000-0000-0000-0000-000000000000}"/>
  <bookViews>
    <workbookView xWindow="0" yWindow="660" windowWidth="20730" windowHeight="11100" tabRatio="500" firstSheet="3" activeTab="3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8" l="1"/>
  <c r="C14" i="8"/>
  <c r="C12" i="8"/>
  <c r="C10" i="8"/>
  <c r="E29" i="9"/>
  <c r="E19" i="9" l="1"/>
  <c r="C17" i="8" s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11" i="8"/>
  <c r="C9" i="8"/>
  <c r="C19" i="8" l="1"/>
  <c r="C4" i="8"/>
  <c r="C17" i="6" l="1"/>
  <c r="C14" i="6"/>
  <c r="C13" i="6"/>
  <c r="C12" i="6"/>
  <c r="C11" i="6"/>
  <c r="D27" i="6"/>
  <c r="D26" i="6"/>
  <c r="D25" i="6"/>
  <c r="D24" i="6"/>
  <c r="D23" i="6"/>
  <c r="D22" i="6"/>
  <c r="D21" i="6"/>
  <c r="C6" i="8" l="1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4" i="2"/>
  <c r="B25" i="2" s="1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6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<sst xmlns="http://schemas.openxmlformats.org/spreadsheetml/2006/main" count="343" uniqueCount="154">
  <si>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</si>
  <si>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</si>
  <si>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</si>
  <si>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</si>
  <si>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</si>
  <si>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</si>
  <si>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</si>
  <si>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</si>
  <si>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</si>
  <si>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</si>
  <si>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</si>
  <si>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</si>
  <si>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</si>
  <si>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</si>
  <si>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</si>
  <si>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</si>
  <si>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</si>
  <si>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</si>
  <si>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</si>
  <si>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</si>
  <si>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</si>
  <si>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</si>
  <si>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</si>
  <si>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</si>
  <si>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</si>
  <si>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</si>
  <si>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</si>
  <si>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</si>
  <si>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</si>
  <si>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</si>
  <si>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</si>
  <si>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</si>
  <si>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</si>
  <si>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</si>
  <si>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</si>
  <si>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</si>
  <si>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</si>
  <si>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</si>
  <si>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</si>
  <si>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</si>
  <si>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</si>
  <si>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</si>
  <si>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</si>
  <si>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</si>
  <si>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</si>
  <si>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</si>
  <si>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</si>
  <si>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</si>
  <si>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</si>
  <si>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</si>
  <si>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</si>
  <si>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</si>
  <si>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</si>
  <si>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</si>
  <si>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</si>
  <si>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</si>
  <si>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</si>
  <si>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</si>
  <si>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</si>
  <si>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</si>
  <si>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</si>
  <si>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</si>
  <si>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</si>
  <si>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</si>
  <si>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</si>
  <si>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</si>
  <si>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</si>
  <si>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</si>
  <si>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</si>
  <si>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</si>
  <si>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</si>
  <si>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</si>
  <si>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</si>
  <si>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</si>
  <si>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</si>
  <si>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</si>
  <si>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</si>
  <si>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</si>
  <si>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</si>
  <si>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</si>
  <si>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</si>
  <si>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</si>
  <si>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</si>
  <si>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</si>
  <si>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</si>
  <si>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</si>
  <si>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</si>
  <si>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</si>
  <si>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</si>
  <si>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</si>
  <si>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</si>
  <si>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</si>
  <si>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>Despesas Juridicas</t>
  </si>
  <si>
    <t>Diagnostico Tributário</t>
  </si>
  <si>
    <t>Roberto Pereira cavalcante</t>
  </si>
  <si>
    <t>FLM Serviços fiscais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</si>
  <si>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</si>
  <si>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</si>
  <si>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</si>
  <si>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</si>
  <si>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</si>
  <si>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</si>
  <si>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</si>
  <si>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</si>
  <si>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Oficina da Imagem</t>
  </si>
  <si>
    <t xml:space="preserve">Serviços de Assessoria Comunicação 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</si>
  <si>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</si>
  <si>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</si>
  <si>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</si>
  <si>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</si>
  <si>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>Asst Solution Assessoria em Informatica</t>
  </si>
  <si>
    <t>Serv ERP e SGH</t>
  </si>
  <si>
    <t>BRUNO AUGUSTO BRITO DE ALMEIDA</t>
  </si>
  <si>
    <t xml:space="preserve">Relacoes Institucionais </t>
  </si>
  <si>
    <t xml:space="preserve">Lavoro Sano </t>
  </si>
  <si>
    <t>Segurança e Medician do Trabalho</t>
  </si>
  <si>
    <t>Despesas com Pessoal</t>
  </si>
  <si>
    <t>SP</t>
  </si>
  <si>
    <t>Coelba - sala nova - Coronel almerindo 1</t>
  </si>
  <si>
    <t xml:space="preserve">Energia Eletrica Salvador </t>
  </si>
  <si>
    <t>Coelba - sala nova - Coronel almerindo 2</t>
  </si>
  <si>
    <t>ISG - SEDE</t>
  </si>
  <si>
    <t>Aluguel Salvador sala - sala nova - Jose Ferreira</t>
  </si>
  <si>
    <t>Locaweb</t>
  </si>
  <si>
    <t>Provedor Caixa de Email</t>
  </si>
  <si>
    <t>Coelba - sala nova - Coronel almerindo</t>
  </si>
  <si>
    <t>Coelba - sala nova - Coronel almerindo 3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</si>
  <si>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</si>
  <si>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</si>
  <si>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</si>
  <si>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</si>
  <si>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</si>
  <si>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</si>
  <si>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</si>
  <si>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Convex Locaçoes</t>
  </si>
  <si>
    <t>locação desktop SP mensalidade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</si>
  <si>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</si>
  <si>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</si>
  <si>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</si>
  <si>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</si>
  <si>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</si>
  <si>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</si>
  <si>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068</t>
  </si>
  <si>
    <t>801</t>
  </si>
  <si>
    <t>63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</si>
  <si>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</si>
  <si>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</si>
  <si>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</si>
  <si>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</si>
  <si>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49136.</t>
  </si>
  <si>
    <t>Sotware oracle  - 3588</t>
  </si>
  <si>
    <t>LOCAÇÃO DE EQUIPAMENTOS – NOTEBOOKS/TVS</t>
  </si>
  <si>
    <t>194</t>
  </si>
  <si>
    <t>CUSTOS PARA RATEIO CORPORATIVO -AGOSTO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</si>
</sst>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166" fontId="13" fillId="6" borderId="0" xfId="0" quotePrefix="1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16" fontId="13" fillId="6" borderId="0" xfId="0" applyNumberFormat="1" applyFont="1" applyFill="1" applyBorder="1" applyAlignment="1">
      <alignment horizontal="center"/>
    </xf>
    <xf numFmtId="166" fontId="17" fillId="6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4" t="s">
        <v>45</v>
      </c>
      <c r="C26" s="94"/>
      <c r="D26" s="94"/>
      <c r="E26" s="94"/>
      <c r="G26" s="56"/>
    </row>
    <row r="27" spans="2:7">
      <c r="B27" s="93"/>
      <c r="C27" s="93"/>
      <c r="D27" s="93"/>
      <c r="E27" s="93"/>
    </row>
    <row r="28" spans="2:7">
      <c r="B28" s="93" t="s">
        <v>67</v>
      </c>
      <c r="C28" s="93"/>
      <c r="D28" s="93"/>
      <c r="E28" s="93"/>
    </row>
    <row r="29" spans="2:7">
      <c r="B29" s="93" t="s">
        <v>66</v>
      </c>
      <c r="C29" s="93"/>
      <c r="D29" s="93"/>
      <c r="E29" s="93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3" t="s">
        <v>45</v>
      </c>
      <c r="C24" s="93"/>
      <c r="D24" s="93"/>
      <c r="E24" s="93"/>
    </row>
    <row r="25" spans="2:5">
      <c r="B25" s="93"/>
      <c r="C25" s="93"/>
      <c r="D25" s="93"/>
      <c r="E25" s="93"/>
    </row>
    <row r="26" spans="2:5">
      <c r="B26" s="93" t="s">
        <v>46</v>
      </c>
      <c r="C26" s="93"/>
      <c r="D26" s="93"/>
      <c r="E26" s="93"/>
    </row>
    <row r="27" spans="2:5">
      <c r="B27" s="93" t="s">
        <v>47</v>
      </c>
      <c r="C27" s="93"/>
      <c r="D27" s="93"/>
      <c r="E27" s="93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4" t="s">
        <v>45</v>
      </c>
      <c r="C27" s="94"/>
      <c r="D27" s="94"/>
      <c r="E27" s="94"/>
      <c r="G27" s="56"/>
    </row>
    <row r="28" spans="2:7">
      <c r="B28" s="93"/>
      <c r="C28" s="93"/>
      <c r="D28" s="93"/>
      <c r="E28" s="93"/>
    </row>
    <row r="29" spans="2:7">
      <c r="B29" s="93" t="s">
        <v>74</v>
      </c>
      <c r="C29" s="93"/>
      <c r="D29" s="93"/>
      <c r="E29" s="93"/>
    </row>
    <row r="30" spans="2:7">
      <c r="B30" s="93" t="s">
        <v>66</v>
      </c>
      <c r="C30" s="93"/>
      <c r="D30" s="93"/>
      <c r="E30" s="93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4" t="s">
        <v>45</v>
      </c>
      <c r="C29" s="94"/>
      <c r="D29" s="94"/>
      <c r="E29" s="94"/>
      <c r="G29" s="56"/>
    </row>
    <row r="30" spans="2:7">
      <c r="B30" s="93"/>
      <c r="C30" s="93"/>
      <c r="D30" s="93"/>
      <c r="E30" s="93"/>
    </row>
    <row r="31" spans="2:7">
      <c r="B31" s="93" t="s">
        <v>79</v>
      </c>
      <c r="C31" s="93"/>
      <c r="D31" s="93"/>
      <c r="E31" s="93"/>
    </row>
    <row r="32" spans="2:7">
      <c r="B32" s="93" t="s">
        <v>80</v>
      </c>
      <c r="C32" s="93"/>
      <c r="D32" s="93"/>
      <c r="E32" s="93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abSelected="1" zoomScale="130" zoomScaleNormal="130" zoomScalePageLayoutView="150" workbookViewId="0">
      <selection activeCell="E22" sqref="E22:E23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153</v>
      </c>
      <c r="C2" s="10"/>
      <c r="D2" s="5"/>
      <c r="E2" s="7"/>
    </row>
    <row r="3" spans="2:5" ht="18.75">
      <c r="B3" t="s">
        <v>2</v>
      </c>
      <c r="C3" s="84">
        <v>469839.02</v>
      </c>
      <c r="E3" s="7"/>
    </row>
    <row r="4" spans="2:5" ht="18.75">
      <c r="B4" t="s">
        <v>44</v>
      </c>
      <c r="C4" s="1">
        <f>C3*71.96%</f>
        <v>338096.15879199997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807935.17879200005</v>
      </c>
      <c r="E6" s="7"/>
    </row>
    <row r="7" spans="2:5">
      <c r="B7" s="2"/>
      <c r="C7" s="3"/>
    </row>
    <row r="8" spans="2:5" s="4" customFormat="1" ht="18.75">
      <c r="B8" s="9" t="s">
        <v>153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7" t="s">
        <v>97</v>
      </c>
      <c r="C10" s="78">
        <f>'Serv prestados '!E23</f>
        <v>6717.28</v>
      </c>
    </row>
    <row r="11" spans="2:5">
      <c r="B11" t="s">
        <v>51</v>
      </c>
      <c r="C11" s="36">
        <f>SUM(C12:C12)</f>
        <v>975.3</v>
      </c>
      <c r="D11" s="43"/>
    </row>
    <row r="12" spans="2:5" outlineLevel="1">
      <c r="B12" s="77" t="s">
        <v>98</v>
      </c>
      <c r="C12" s="78">
        <f>'Serv prestados '!E22+'Serv prestados '!E26+'Serv prestados '!E27+'Serv prestados '!E28</f>
        <v>975.3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7" t="s">
        <v>99</v>
      </c>
      <c r="C14" s="78">
        <f>'Serv prestados '!E25</f>
        <v>20140</v>
      </c>
    </row>
    <row r="15" spans="2:5">
      <c r="B15" t="s">
        <v>13</v>
      </c>
      <c r="C15" s="36">
        <f>SUM(C16)</f>
        <v>3173.64</v>
      </c>
    </row>
    <row r="16" spans="2:5" outlineLevel="1">
      <c r="B16" s="77" t="s">
        <v>100</v>
      </c>
      <c r="C16" s="78">
        <f>'Serv prestados '!E24</f>
        <v>3173.64</v>
      </c>
    </row>
    <row r="17" spans="2:7">
      <c r="B17" s="44" t="s">
        <v>103</v>
      </c>
      <c r="C17" s="76">
        <f>'Serv prestados '!E19</f>
        <v>771580.38</v>
      </c>
      <c r="E17" s="36"/>
    </row>
    <row r="18" spans="2:7" outlineLevel="1">
      <c r="B18" s="77" t="s">
        <v>101</v>
      </c>
      <c r="C18" s="78">
        <f>C17</f>
        <v>771580.38</v>
      </c>
      <c r="E18" s="36"/>
    </row>
    <row r="19" spans="2:7">
      <c r="B19" s="2" t="s">
        <v>3</v>
      </c>
      <c r="C19" s="3">
        <f>C9+C11+C13+C15+C17</f>
        <v>802586.6</v>
      </c>
    </row>
    <row r="20" spans="2:7">
      <c r="B20" s="2" t="s">
        <v>43</v>
      </c>
      <c r="C20" s="1">
        <f>C6+C19</f>
        <v>1610521.7787919999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506</v>
      </c>
      <c r="D22" s="60">
        <f>C22/($C$22+$C$23+$C$26+$C$24+$C$25+$C$27+$C$28)</f>
        <v>0.15891959798994976</v>
      </c>
      <c r="E22" s="66">
        <f>(C6+C19)*D22</f>
        <v>255943.47363968342</v>
      </c>
    </row>
    <row r="23" spans="2:7">
      <c r="B23" s="59" t="s">
        <v>65</v>
      </c>
      <c r="C23" s="42">
        <v>113</v>
      </c>
      <c r="D23" s="60">
        <f t="shared" ref="D23:D28" si="0">C23/($C$22+$C$23+$C$26+$C$24+$C$25+$C$27+$C$28)</f>
        <v>3.548994974874372E-2</v>
      </c>
      <c r="E23" s="66">
        <f>(C6+C19)*D23</f>
        <v>57157.336998585422</v>
      </c>
    </row>
    <row r="24" spans="2:7">
      <c r="B24" s="62" t="s">
        <v>72</v>
      </c>
      <c r="C24" s="55">
        <v>695</v>
      </c>
      <c r="D24" s="60">
        <f t="shared" si="0"/>
        <v>0.21827889447236182</v>
      </c>
      <c r="E24" s="61">
        <f>(C6+C19)*D24</f>
        <v>351542.9133983794</v>
      </c>
    </row>
    <row r="25" spans="2:7">
      <c r="B25" s="62" t="s">
        <v>77</v>
      </c>
      <c r="C25" s="55">
        <v>136</v>
      </c>
      <c r="D25" s="60">
        <f t="shared" si="0"/>
        <v>4.2713567839195977E-2</v>
      </c>
      <c r="E25" s="61">
        <f>(C6+C19)*D25</f>
        <v>68791.131254934662</v>
      </c>
    </row>
    <row r="26" spans="2:7">
      <c r="B26" s="51" t="s">
        <v>71</v>
      </c>
      <c r="C26" s="55">
        <v>773</v>
      </c>
      <c r="D26" s="60">
        <f t="shared" si="0"/>
        <v>0.24277638190954773</v>
      </c>
      <c r="E26" s="61">
        <f>(C6+C19)*D26</f>
        <v>390996.65044165071</v>
      </c>
    </row>
    <row r="27" spans="2:7">
      <c r="B27" s="62" t="s">
        <v>82</v>
      </c>
      <c r="C27" s="55">
        <v>840</v>
      </c>
      <c r="D27" s="60">
        <f t="shared" si="0"/>
        <v>0.26381909547738691</v>
      </c>
      <c r="E27" s="61">
        <f>(C6+C19)*D27</f>
        <v>424886.39892753761</v>
      </c>
    </row>
    <row r="28" spans="2:7">
      <c r="B28" s="62" t="s">
        <v>83</v>
      </c>
      <c r="C28" s="55">
        <v>121</v>
      </c>
      <c r="D28" s="60">
        <f t="shared" si="0"/>
        <v>3.8002512562814068E-2</v>
      </c>
      <c r="E28" s="61">
        <f>(C6+C19)*D28</f>
        <v>61203.874131228637</v>
      </c>
      <c r="G28" s="2"/>
    </row>
    <row r="29" spans="2:7">
      <c r="B29" s="94" t="s">
        <v>45</v>
      </c>
      <c r="C29" s="94"/>
      <c r="D29" s="94"/>
      <c r="E29" s="94"/>
      <c r="G29" s="56"/>
    </row>
    <row r="30" spans="2:7">
      <c r="B30" s="93"/>
      <c r="C30" s="93"/>
      <c r="D30" s="93"/>
      <c r="E30" s="93"/>
    </row>
    <row r="31" spans="2:7">
      <c r="B31" s="93" t="s">
        <v>79</v>
      </c>
      <c r="C31" s="93"/>
      <c r="D31" s="93"/>
      <c r="E31" s="93"/>
    </row>
    <row r="32" spans="2:7">
      <c r="B32" s="93" t="s">
        <v>131</v>
      </c>
      <c r="C32" s="93"/>
      <c r="D32" s="93"/>
      <c r="E32" s="93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34"/>
  <sheetViews>
    <sheetView topLeftCell="A10" workbookViewId="0">
      <selection activeCell="E13" sqref="E13:E14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1.1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69" t="s">
        <v>112</v>
      </c>
      <c r="B3" s="79">
        <v>5</v>
      </c>
      <c r="C3" s="70" t="s">
        <v>113</v>
      </c>
      <c r="D3" s="69" t="s">
        <v>90</v>
      </c>
      <c r="E3" s="80">
        <v>17000</v>
      </c>
      <c r="F3" s="71">
        <v>45505</v>
      </c>
      <c r="G3" s="71"/>
    </row>
    <row r="4" spans="1:7">
      <c r="A4" s="69" t="s">
        <v>91</v>
      </c>
      <c r="B4" s="73">
        <v>132</v>
      </c>
      <c r="C4" s="69" t="s">
        <v>96</v>
      </c>
      <c r="D4" s="69" t="s">
        <v>90</v>
      </c>
      <c r="E4" s="80">
        <v>15104.5</v>
      </c>
      <c r="F4" s="71">
        <v>45505</v>
      </c>
      <c r="G4" s="71"/>
    </row>
    <row r="5" spans="1:7">
      <c r="A5" s="69" t="s">
        <v>136</v>
      </c>
      <c r="B5" s="72" t="s">
        <v>142</v>
      </c>
      <c r="C5" s="70" t="s">
        <v>137</v>
      </c>
      <c r="D5" s="69" t="s">
        <v>90</v>
      </c>
      <c r="E5" s="80">
        <v>19708.5</v>
      </c>
      <c r="F5" s="71">
        <v>45505</v>
      </c>
      <c r="G5" s="71"/>
    </row>
    <row r="6" spans="1:7">
      <c r="A6" s="69" t="s">
        <v>114</v>
      </c>
      <c r="B6" s="79">
        <v>533</v>
      </c>
      <c r="C6" s="70" t="s">
        <v>115</v>
      </c>
      <c r="D6" s="69" t="s">
        <v>116</v>
      </c>
      <c r="E6" s="80">
        <v>36395.03</v>
      </c>
      <c r="F6" s="71">
        <v>45505</v>
      </c>
      <c r="G6" s="71"/>
    </row>
    <row r="7" spans="1:7">
      <c r="A7" s="69" t="s">
        <v>132</v>
      </c>
      <c r="B7" s="72" t="s">
        <v>143</v>
      </c>
      <c r="C7" s="69" t="s">
        <v>106</v>
      </c>
      <c r="D7" s="70" t="s">
        <v>90</v>
      </c>
      <c r="E7" s="80">
        <v>26500</v>
      </c>
      <c r="F7" s="71">
        <v>45509</v>
      </c>
      <c r="G7" s="71"/>
    </row>
    <row r="8" spans="1:7" s="44" customFormat="1">
      <c r="A8" s="69" t="s">
        <v>104</v>
      </c>
      <c r="B8" s="75">
        <v>202417</v>
      </c>
      <c r="C8" s="69" t="s">
        <v>105</v>
      </c>
      <c r="D8" s="69" t="s">
        <v>90</v>
      </c>
      <c r="E8" s="80">
        <v>11000</v>
      </c>
      <c r="F8" s="71">
        <v>45509</v>
      </c>
      <c r="G8" s="71"/>
    </row>
    <row r="9" spans="1:7">
      <c r="A9" s="70" t="s">
        <v>107</v>
      </c>
      <c r="B9" s="72" t="s">
        <v>144</v>
      </c>
      <c r="C9" s="70" t="s">
        <v>108</v>
      </c>
      <c r="D9" s="70" t="s">
        <v>90</v>
      </c>
      <c r="E9" s="80">
        <v>22661.06</v>
      </c>
      <c r="F9" s="71">
        <v>45509</v>
      </c>
      <c r="G9" s="71"/>
    </row>
    <row r="10" spans="1:7">
      <c r="A10" s="69" t="s">
        <v>145</v>
      </c>
      <c r="B10" s="74">
        <v>31</v>
      </c>
      <c r="C10" s="69" t="s">
        <v>146</v>
      </c>
      <c r="D10" s="70" t="s">
        <v>90</v>
      </c>
      <c r="E10" s="80">
        <v>17500</v>
      </c>
      <c r="F10" s="71">
        <v>45509</v>
      </c>
      <c r="G10" s="71"/>
    </row>
    <row r="11" spans="1:7">
      <c r="A11" s="69" t="s">
        <v>147</v>
      </c>
      <c r="B11" s="74">
        <v>0</v>
      </c>
      <c r="C11" s="69" t="s">
        <v>148</v>
      </c>
      <c r="D11" s="70" t="s">
        <v>90</v>
      </c>
      <c r="E11" s="80">
        <v>20000</v>
      </c>
      <c r="F11" s="71">
        <v>45509</v>
      </c>
      <c r="G11" s="71"/>
    </row>
    <row r="12" spans="1:7">
      <c r="A12" s="70" t="s">
        <v>134</v>
      </c>
      <c r="B12" s="91" t="s">
        <v>149</v>
      </c>
      <c r="C12" s="70" t="s">
        <v>135</v>
      </c>
      <c r="D12" s="70" t="s">
        <v>90</v>
      </c>
      <c r="E12" s="80">
        <v>2932.5</v>
      </c>
      <c r="F12" s="71">
        <v>45510</v>
      </c>
      <c r="G12" s="71"/>
    </row>
    <row r="13" spans="1:7">
      <c r="A13" s="69" t="s">
        <v>95</v>
      </c>
      <c r="B13" s="74">
        <v>1315</v>
      </c>
      <c r="C13" s="69" t="s">
        <v>93</v>
      </c>
      <c r="D13" s="70" t="s">
        <v>92</v>
      </c>
      <c r="E13" s="80">
        <v>209949.49</v>
      </c>
      <c r="F13" s="71">
        <v>45510</v>
      </c>
      <c r="G13" s="71"/>
    </row>
    <row r="14" spans="1:7">
      <c r="A14" s="69" t="s">
        <v>94</v>
      </c>
      <c r="B14" s="74">
        <v>211</v>
      </c>
      <c r="C14" s="69" t="s">
        <v>93</v>
      </c>
      <c r="D14" s="70" t="s">
        <v>92</v>
      </c>
      <c r="E14" s="80">
        <v>284068.02</v>
      </c>
      <c r="F14" s="71">
        <v>45510</v>
      </c>
      <c r="G14" s="71"/>
    </row>
    <row r="15" spans="1:7">
      <c r="A15" s="69" t="s">
        <v>102</v>
      </c>
      <c r="B15" s="74" t="s">
        <v>117</v>
      </c>
      <c r="C15" s="69" t="s">
        <v>150</v>
      </c>
      <c r="D15" s="69" t="s">
        <v>90</v>
      </c>
      <c r="E15" s="80">
        <v>59754.29</v>
      </c>
      <c r="F15" s="71">
        <v>45511</v>
      </c>
      <c r="G15" s="71"/>
    </row>
    <row r="16" spans="1:7">
      <c r="A16" s="69" t="s">
        <v>109</v>
      </c>
      <c r="B16" s="73">
        <v>7077</v>
      </c>
      <c r="C16" s="69" t="s">
        <v>151</v>
      </c>
      <c r="D16" s="69" t="s">
        <v>90</v>
      </c>
      <c r="E16" s="80">
        <v>15540</v>
      </c>
      <c r="F16" s="71">
        <v>45511</v>
      </c>
      <c r="G16" s="71"/>
    </row>
    <row r="17" spans="1:7">
      <c r="A17" s="69" t="s">
        <v>110</v>
      </c>
      <c r="B17" s="72" t="s">
        <v>152</v>
      </c>
      <c r="C17" s="69" t="s">
        <v>111</v>
      </c>
      <c r="D17" s="70" t="s">
        <v>90</v>
      </c>
      <c r="E17" s="80">
        <v>9385</v>
      </c>
      <c r="F17" s="71">
        <v>45511</v>
      </c>
      <c r="G17" s="71"/>
    </row>
    <row r="18" spans="1:7">
      <c r="A18" s="69" t="s">
        <v>129</v>
      </c>
      <c r="B18" s="74">
        <v>60487</v>
      </c>
      <c r="C18" s="70" t="s">
        <v>130</v>
      </c>
      <c r="D18" s="70" t="s">
        <v>90</v>
      </c>
      <c r="E18" s="80">
        <v>4081.99</v>
      </c>
      <c r="F18" s="71">
        <v>45524</v>
      </c>
      <c r="G18" s="71"/>
    </row>
    <row r="19" spans="1:7" ht="16.5">
      <c r="A19" s="95" t="s">
        <v>127</v>
      </c>
      <c r="B19" s="95"/>
      <c r="C19" s="95"/>
      <c r="D19" s="95"/>
      <c r="E19" s="82">
        <f>SUM(E3:E18)</f>
        <v>771580.38</v>
      </c>
      <c r="F19" s="81" t="s">
        <v>128</v>
      </c>
    </row>
    <row r="21" spans="1:7" ht="16.5">
      <c r="A21" s="67" t="s">
        <v>84</v>
      </c>
      <c r="B21" s="67" t="s">
        <v>85</v>
      </c>
      <c r="C21" s="67" t="s">
        <v>86</v>
      </c>
      <c r="D21" s="67" t="s">
        <v>87</v>
      </c>
      <c r="E21" s="68" t="s">
        <v>88</v>
      </c>
      <c r="F21" s="68" t="s">
        <v>89</v>
      </c>
    </row>
    <row r="22" spans="1:7">
      <c r="A22" s="69" t="s">
        <v>118</v>
      </c>
      <c r="B22" s="73">
        <v>7045876181</v>
      </c>
      <c r="C22" s="69" t="s">
        <v>119</v>
      </c>
      <c r="D22" s="69" t="s">
        <v>90</v>
      </c>
      <c r="E22" s="80">
        <v>164.35</v>
      </c>
      <c r="F22" s="71">
        <v>45505</v>
      </c>
    </row>
    <row r="23" spans="1:7">
      <c r="A23" s="69" t="s">
        <v>121</v>
      </c>
      <c r="B23" s="74">
        <v>3052024</v>
      </c>
      <c r="C23" s="69" t="s">
        <v>122</v>
      </c>
      <c r="D23" s="69" t="s">
        <v>90</v>
      </c>
      <c r="E23" s="80">
        <v>6717.28</v>
      </c>
      <c r="F23" s="71">
        <v>45505</v>
      </c>
    </row>
    <row r="24" spans="1:7">
      <c r="A24" s="69" t="s">
        <v>123</v>
      </c>
      <c r="B24" s="79">
        <v>38936249</v>
      </c>
      <c r="C24" s="70" t="s">
        <v>124</v>
      </c>
      <c r="D24" s="69" t="s">
        <v>90</v>
      </c>
      <c r="E24" s="90">
        <v>3173.64</v>
      </c>
      <c r="F24" s="71">
        <v>45509</v>
      </c>
    </row>
    <row r="25" spans="1:7">
      <c r="A25" s="69" t="s">
        <v>133</v>
      </c>
      <c r="B25" s="79">
        <v>1618</v>
      </c>
      <c r="C25" s="69" t="s">
        <v>138</v>
      </c>
      <c r="D25" s="70" t="s">
        <v>90</v>
      </c>
      <c r="E25" s="80">
        <v>20140</v>
      </c>
      <c r="F25" s="71">
        <v>45510</v>
      </c>
    </row>
    <row r="26" spans="1:7">
      <c r="A26" s="69" t="s">
        <v>120</v>
      </c>
      <c r="B26" s="73">
        <v>7045882700</v>
      </c>
      <c r="C26" s="69" t="s">
        <v>119</v>
      </c>
      <c r="D26" s="69" t="s">
        <v>90</v>
      </c>
      <c r="E26" s="92">
        <v>123.37</v>
      </c>
      <c r="F26" s="71">
        <v>45524</v>
      </c>
    </row>
    <row r="27" spans="1:7">
      <c r="A27" s="70" t="s">
        <v>125</v>
      </c>
      <c r="B27" s="73">
        <v>7049509485</v>
      </c>
      <c r="C27" s="69" t="s">
        <v>119</v>
      </c>
      <c r="D27" s="70" t="s">
        <v>90</v>
      </c>
      <c r="E27" s="83">
        <v>303.02999999999997</v>
      </c>
      <c r="F27" s="71">
        <v>45524</v>
      </c>
    </row>
    <row r="28" spans="1:7">
      <c r="A28" s="70" t="s">
        <v>126</v>
      </c>
      <c r="B28" s="73">
        <v>7049469491</v>
      </c>
      <c r="C28" s="69" t="s">
        <v>119</v>
      </c>
      <c r="D28" s="70" t="s">
        <v>90</v>
      </c>
      <c r="E28" s="83">
        <v>384.55</v>
      </c>
      <c r="F28" s="71">
        <v>45524</v>
      </c>
    </row>
    <row r="29" spans="1:7" ht="16.5">
      <c r="A29" s="95" t="s">
        <v>127</v>
      </c>
      <c r="B29" s="95"/>
      <c r="C29" s="95"/>
      <c r="D29" s="95"/>
      <c r="E29" s="82">
        <f>SUM(E22:E28)</f>
        <v>31006.219999999998</v>
      </c>
      <c r="F29" s="81" t="s">
        <v>128</v>
      </c>
    </row>
    <row r="31" spans="1:7">
      <c r="A31" s="93" t="s">
        <v>45</v>
      </c>
      <c r="B31" s="93"/>
      <c r="C31" s="93"/>
      <c r="D31" s="93"/>
      <c r="E31" s="93"/>
      <c r="F31" s="93"/>
    </row>
    <row r="33" spans="1:6">
      <c r="A33" s="93" t="s">
        <v>79</v>
      </c>
      <c r="B33" s="93"/>
      <c r="C33" s="93"/>
      <c r="D33" s="93"/>
      <c r="E33" s="93"/>
      <c r="F33" s="93"/>
    </row>
    <row r="34" spans="1:6">
      <c r="A34" s="96" t="s">
        <v>131</v>
      </c>
      <c r="B34" s="96"/>
      <c r="C34" s="96"/>
      <c r="D34" s="96"/>
      <c r="E34" s="96"/>
      <c r="F34" s="96"/>
    </row>
  </sheetData>
  <mergeCells count="5">
    <mergeCell ref="A19:D19"/>
    <mergeCell ref="A31:F31"/>
    <mergeCell ref="A33:F33"/>
    <mergeCell ref="A34:F34"/>
    <mergeCell ref="A29:D29"/>
  </mergeCells>
  <pageMargins left="0.511811024" right="0.511811024" top="0.78740157499999996" bottom="0.78740157499999996" header="0.31496062000000002" footer="0.31496062000000002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zoomScaleNormal="100" workbookViewId="0">
      <selection activeCell="A32" sqref="A32:A33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4" t="s">
        <v>41</v>
      </c>
      <c r="B1" s="94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0.36800000000000005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0.02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0.2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5.8000000000000003E-2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7.8052800000000006E-2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0.7195528000000001</v>
      </c>
    </row>
    <row r="30" spans="1:2">
      <c r="A30" s="35" t="s">
        <v>45</v>
      </c>
    </row>
    <row r="32" spans="1:2">
      <c r="A32" s="85" t="s">
        <v>79</v>
      </c>
    </row>
    <row r="33" spans="1:1">
      <c r="A33" s="85" t="s">
        <v>131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140</v>
      </c>
      <c r="C2" s="10"/>
      <c r="D2" s="5"/>
      <c r="E2" s="7"/>
    </row>
    <row r="3" spans="2:5" ht="18.75">
      <c r="B3" t="s">
        <v>2</v>
      </c>
      <c r="C3" s="84">
        <v>481635.08</v>
      </c>
      <c r="D3" s="6" t="s">
        <v>141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140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7" t="s">
        <v>97</v>
      </c>
      <c r="C10" s="78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7" t="s">
        <v>98</v>
      </c>
      <c r="C12" s="78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7" t="s">
        <v>99</v>
      </c>
      <c r="C14" s="78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7" t="s">
        <v>100</v>
      </c>
      <c r="C16" s="78" t="e">
        <f>'Serv prestados '!#REF!</f>
        <v>#REF!</v>
      </c>
    </row>
    <row r="17" spans="2:7">
      <c r="B17" s="44" t="s">
        <v>103</v>
      </c>
      <c r="C17" s="76" t="e">
        <f>'Serv prestados '!#REF!</f>
        <v>#REF!</v>
      </c>
      <c r="E17" s="36"/>
    </row>
    <row r="18" spans="2:7" outlineLevel="1">
      <c r="B18" s="77" t="s">
        <v>101</v>
      </c>
      <c r="C18" s="78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9" t="s">
        <v>139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6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8" t="e">
        <f>E22-'Rateio_RH - 2024 1'!E22</f>
        <v>#REF!</v>
      </c>
    </row>
    <row r="23" spans="2:7">
      <c r="B23" s="59" t="s">
        <v>65</v>
      </c>
      <c r="C23" s="86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8" t="e">
        <f>E23-'Rateio_RH - 2024 1'!E23</f>
        <v>#REF!</v>
      </c>
    </row>
    <row r="24" spans="2:7">
      <c r="B24" s="62" t="s">
        <v>72</v>
      </c>
      <c r="C24" s="87">
        <v>10120512</v>
      </c>
      <c r="D24" s="60">
        <f t="shared" si="0"/>
        <v>0.20686974347221515</v>
      </c>
      <c r="E24" s="61" t="e">
        <f>(C6+C19)*D24</f>
        <v>#REF!</v>
      </c>
      <c r="G24" s="88" t="e">
        <f>E24-'Rateio_RH - 2024 1'!E24</f>
        <v>#REF!</v>
      </c>
    </row>
    <row r="25" spans="2:7">
      <c r="B25" s="62" t="s">
        <v>77</v>
      </c>
      <c r="C25" s="87">
        <v>1499472</v>
      </c>
      <c r="D25" s="60">
        <f t="shared" si="0"/>
        <v>3.0650167499803309E-2</v>
      </c>
      <c r="E25" s="61" t="e">
        <f>(C6+C19)*D25</f>
        <v>#REF!</v>
      </c>
      <c r="G25" s="88" t="e">
        <f>E25-'Rateio_RH - 2024 1'!E25</f>
        <v>#REF!</v>
      </c>
    </row>
    <row r="26" spans="2:7">
      <c r="B26" s="51" t="s">
        <v>71</v>
      </c>
      <c r="C26" s="87">
        <v>10187410</v>
      </c>
      <c r="D26" s="60">
        <f t="shared" si="0"/>
        <v>0.20823718141397188</v>
      </c>
      <c r="E26" s="61" t="e">
        <f>(C6+C19)*D26</f>
        <v>#REF!</v>
      </c>
      <c r="G26" s="88" t="e">
        <f>E26-'Rateio_RH - 2024 1'!E26</f>
        <v>#REF!</v>
      </c>
    </row>
    <row r="27" spans="2:7">
      <c r="B27" s="62" t="s">
        <v>82</v>
      </c>
      <c r="C27" s="87">
        <v>14600648</v>
      </c>
      <c r="D27" s="60">
        <f t="shared" si="0"/>
        <v>0.29844659107050231</v>
      </c>
      <c r="E27" s="61" t="e">
        <f>(C6+C19)*D27</f>
        <v>#REF!</v>
      </c>
      <c r="G27" s="88" t="e">
        <f>E27-'Rateio_RH - 2024 1'!E27</f>
        <v>#REF!</v>
      </c>
    </row>
    <row r="28" spans="2:7">
      <c r="B28" s="62" t="s">
        <v>83</v>
      </c>
      <c r="C28" s="87">
        <v>1419086</v>
      </c>
      <c r="D28" s="60">
        <f t="shared" si="0"/>
        <v>2.9007026204307836E-2</v>
      </c>
      <c r="E28" s="61" t="e">
        <f>(C6+C19)*D28</f>
        <v>#REF!</v>
      </c>
      <c r="G28" s="88" t="e">
        <f>E28-'Rateio_RH - 2024 1'!E28</f>
        <v>#REF!</v>
      </c>
    </row>
    <row r="29" spans="2:7">
      <c r="B29" s="94" t="s">
        <v>45</v>
      </c>
      <c r="C29" s="94"/>
      <c r="D29" s="94"/>
      <c r="E29" s="94"/>
      <c r="G29" s="56"/>
    </row>
    <row r="30" spans="2:7">
      <c r="B30" s="93"/>
      <c r="C30" s="93"/>
      <c r="D30" s="93"/>
      <c r="E30" s="93"/>
    </row>
    <row r="31" spans="2:7">
      <c r="B31" s="93" t="s">
        <v>79</v>
      </c>
      <c r="C31" s="93"/>
      <c r="D31" s="93"/>
      <c r="E31" s="93"/>
    </row>
    <row r="32" spans="2:7">
      <c r="B32" s="93" t="s">
        <v>131</v>
      </c>
      <c r="C32" s="93"/>
      <c r="D32" s="93"/>
      <c r="E32" s="93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4" t="s">
        <v>45</v>
      </c>
      <c r="C27" s="94"/>
      <c r="D27" s="94"/>
      <c r="E27" s="94"/>
      <c r="G27" s="56"/>
    </row>
    <row r="28" spans="2:7">
      <c r="B28" s="93"/>
      <c r="C28" s="93"/>
      <c r="D28" s="93"/>
      <c r="E28" s="93"/>
    </row>
    <row r="29" spans="2:7">
      <c r="B29" s="93" t="s">
        <v>67</v>
      </c>
      <c r="C29" s="93"/>
      <c r="D29" s="93"/>
      <c r="E29" s="93"/>
    </row>
    <row r="30" spans="2:7">
      <c r="B30" s="93" t="s">
        <v>66</v>
      </c>
      <c r="C30" s="93"/>
      <c r="D30" s="93"/>
      <c r="E30" s="93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Souza</cp:lastModifiedBy>
  <cp:lastPrinted>2024-08-29T17:41:05Z</cp:lastPrinted>
  <dcterms:created xsi:type="dcterms:W3CDTF">2013-11-27T14:40:30Z</dcterms:created>
  <dcterms:modified xsi:type="dcterms:W3CDTF">2025-03-31T18:51:08Z</dcterms:modified>
</cp:coreProperties>
</file>