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60" windowWidth="19440" windowHeight="11100" tabRatio="500" firstSheet="3" activeTab="3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8" l="1"/>
  <c r="C14" i="8"/>
  <c r="C12" i="8"/>
  <c r="C11" i="8" s="1"/>
  <c r="C10" i="8" l="1"/>
  <c r="E28" i="9"/>
  <c r="E21" i="9" l="1"/>
  <c r="C17" i="8" s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9" i="8"/>
  <c r="C19" i="8" l="1"/>
  <c r="C4" i="8"/>
  <c r="C17" i="6" l="1"/>
  <c r="C14" i="6"/>
  <c r="C13" i="6"/>
  <c r="C12" i="6"/>
  <c r="C11" i="6"/>
  <c r="D27" i="6"/>
  <c r="D26" i="6"/>
  <c r="D25" i="6"/>
  <c r="D24" i="6"/>
  <c r="D23" i="6"/>
  <c r="D22" i="6"/>
  <c r="D21" i="6"/>
  <c r="C6" i="8" l="1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4" i="2"/>
  <c r="B25" i="2" s="1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>
  <authors>
    <author>João Marcelo Alves</author>
    <author>Carlos Eduardo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>
  <authors>
    <author>João Marcelo Alves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<sst xmlns="http://schemas.openxmlformats.org/spreadsheetml/2006/main" count="340" uniqueCount="155">
  <si>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</si>
  <si>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</si>
  <si>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</si>
  <si>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</si>
  <si>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</si>
  <si>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</si>
  <si>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</si>
  <si>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</si>
  <si>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</si>
  <si>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</si>
  <si>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</si>
  <si>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</si>
  <si>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</si>
  <si>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</si>
  <si>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</si>
  <si>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</si>
  <si>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</si>
  <si>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</si>
  <si>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</si>
  <si>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</si>
  <si>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</si>
  <si>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</si>
  <si>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</si>
  <si>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</si>
  <si>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</si>
  <si>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</si>
  <si>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</si>
  <si>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</si>
  <si>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</si>
  <si>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</si>
  <si>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</si>
  <si>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</si>
  <si>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</si>
  <si>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</si>
  <si>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</si>
  <si>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</si>
  <si>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</si>
  <si>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</si>
  <si>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</si>
  <si>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</si>
  <si>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</si>
  <si>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</si>
  <si>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</si>
  <si>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</si>
  <si>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</si>
  <si>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</si>
  <si>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</si>
  <si>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</si>
  <si>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</si>
  <si>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</si>
  <si>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</si>
  <si>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</si>
  <si>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</si>
  <si>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</si>
  <si>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</si>
  <si>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</si>
  <si>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</si>
  <si>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</si>
  <si>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</si>
  <si>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</si>
  <si>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</si>
  <si>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</si>
  <si>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</si>
  <si>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</si>
  <si>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</si>
  <si>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</si>
  <si>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</si>
  <si>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</si>
  <si>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</si>
  <si>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</si>
  <si>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</si>
  <si>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</si>
  <si>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</si>
  <si>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</si>
  <si>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</si>
  <si>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</si>
  <si>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</si>
  <si>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</si>
  <si>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</si>
  <si>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</si>
  <si>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</si>
  <si>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</si>
  <si>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</si>
  <si>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</si>
  <si>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</si>
  <si>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</si>
  <si>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</si>
  <si>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</si>
  <si>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</si>
  <si>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</si>
  <si>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</si>
  <si>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</si>
  <si>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>Despesas Juridicas</t>
  </si>
  <si>
    <t>Roberto Pereira cavalcante</t>
  </si>
  <si>
    <t>FLM Serviços fiscais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</si>
  <si>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</si>
  <si>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</si>
  <si>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</si>
  <si>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</si>
  <si>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</si>
  <si>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</si>
  <si>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</si>
  <si>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</si>
  <si>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Oficina da Imagem</t>
  </si>
  <si>
    <t xml:space="preserve">Serviços de Assessoria Comunicação 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</si>
  <si>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</si>
  <si>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</si>
  <si>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</si>
  <si>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</si>
  <si>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>Asst Solution Assessoria em Informatica</t>
  </si>
  <si>
    <t>Serv ERP e SGH</t>
  </si>
  <si>
    <t>BRUNO AUGUSTO BRITO DE ALMEIDA</t>
  </si>
  <si>
    <t xml:space="preserve">Relacoes Institucionais 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</si>
  <si>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</si>
  <si>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</si>
  <si>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</si>
  <si>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</si>
  <si>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</si>
  <si>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</si>
  <si>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</si>
  <si>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</si>
  <si>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</si>
  <si>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</si>
  <si>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</si>
  <si>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</si>
  <si>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</si>
  <si>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</si>
  <si>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</si>
  <si>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</si>
  <si>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Convex Locaçoes</t>
  </si>
  <si>
    <t>locação desktop SP mensalidade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</si>
  <si>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</si>
  <si>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</si>
  <si>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</si>
  <si>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</si>
  <si>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</si>
  <si>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</si>
  <si>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</si>
  <si>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</si>
  <si>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</si>
  <si>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</si>
  <si>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</si>
  <si>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CUSTOS PARA RATEIO CORPORATIVO -SETEMBRO 2024</t>
  </si>
  <si>
    <t>Capital Humano</t>
  </si>
  <si>
    <t>Serv. Esp. Pessoa Jurídica RH/DP</t>
  </si>
  <si>
    <t>069</t>
  </si>
  <si>
    <t>66</t>
  </si>
  <si>
    <t>VANESSA OLIVEIRA SENA</t>
  </si>
  <si>
    <t xml:space="preserve">Elaboração de Material Tecnico </t>
  </si>
  <si>
    <t>804</t>
  </si>
  <si>
    <t>49409.</t>
  </si>
  <si>
    <t>Diagnostico Tributário parc 1</t>
  </si>
  <si>
    <t>1-12.</t>
  </si>
  <si>
    <t>Sotware oracle  - 3724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</si>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</sst>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" fontId="13" fillId="6" borderId="0" xfId="0" applyNumberFormat="1" applyFont="1" applyFill="1" applyBorder="1" applyAlignment="1">
      <alignment horizontal="center"/>
    </xf>
    <xf numFmtId="166" fontId="1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2" t="s">
        <v>45</v>
      </c>
      <c r="C26" s="92"/>
      <c r="D26" s="92"/>
      <c r="E26" s="92"/>
      <c r="G26" s="56"/>
    </row>
    <row r="27" spans="2:7">
      <c r="B27" s="91"/>
      <c r="C27" s="91"/>
      <c r="D27" s="91"/>
      <c r="E27" s="91"/>
    </row>
    <row r="28" spans="2:7">
      <c r="B28" s="91" t="s">
        <v>67</v>
      </c>
      <c r="C28" s="91"/>
      <c r="D28" s="91"/>
      <c r="E28" s="91"/>
    </row>
    <row r="29" spans="2:7">
      <c r="B29" s="91" t="s">
        <v>66</v>
      </c>
      <c r="C29" s="91"/>
      <c r="D29" s="91"/>
      <c r="E29" s="91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1" t="s">
        <v>45</v>
      </c>
      <c r="C24" s="91"/>
      <c r="D24" s="91"/>
      <c r="E24" s="91"/>
    </row>
    <row r="25" spans="2:5">
      <c r="B25" s="91"/>
      <c r="C25" s="91"/>
      <c r="D25" s="91"/>
      <c r="E25" s="91"/>
    </row>
    <row r="26" spans="2:5">
      <c r="B26" s="91" t="s">
        <v>46</v>
      </c>
      <c r="C26" s="91"/>
      <c r="D26" s="91"/>
      <c r="E26" s="91"/>
    </row>
    <row r="27" spans="2:5">
      <c r="B27" s="91" t="s">
        <v>47</v>
      </c>
      <c r="C27" s="91"/>
      <c r="D27" s="91"/>
      <c r="E27" s="91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2" t="s">
        <v>45</v>
      </c>
      <c r="C27" s="92"/>
      <c r="D27" s="92"/>
      <c r="E27" s="92"/>
      <c r="G27" s="56"/>
    </row>
    <row r="28" spans="2:7">
      <c r="B28" s="91"/>
      <c r="C28" s="91"/>
      <c r="D28" s="91"/>
      <c r="E28" s="91"/>
    </row>
    <row r="29" spans="2:7">
      <c r="B29" s="91" t="s">
        <v>74</v>
      </c>
      <c r="C29" s="91"/>
      <c r="D29" s="91"/>
      <c r="E29" s="91"/>
    </row>
    <row r="30" spans="2:7">
      <c r="B30" s="91" t="s">
        <v>66</v>
      </c>
      <c r="C30" s="91"/>
      <c r="D30" s="91"/>
      <c r="E30" s="91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80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tabSelected="1" topLeftCell="A19" zoomScale="130" zoomScaleNormal="130" zoomScalePageLayoutView="150" workbookViewId="0">
      <selection activeCell="C24" sqref="C2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142</v>
      </c>
      <c r="C2" s="10"/>
      <c r="D2" s="5"/>
      <c r="E2" s="7"/>
    </row>
    <row r="3" spans="2:5" ht="18.75">
      <c r="B3" t="s">
        <v>2</v>
      </c>
      <c r="C3" s="83">
        <v>471517.93</v>
      </c>
      <c r="E3" s="7"/>
    </row>
    <row r="4" spans="2:5" ht="18.75">
      <c r="B4" t="s">
        <v>44</v>
      </c>
      <c r="C4" s="1">
        <f>C3*71.96%</f>
        <v>339304.30242799997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810822.23242799996</v>
      </c>
      <c r="E6" s="7"/>
    </row>
    <row r="7" spans="2:5">
      <c r="B7" s="2"/>
      <c r="C7" s="3"/>
    </row>
    <row r="8" spans="2:5" s="4" customFormat="1" ht="18.75">
      <c r="B8" s="9" t="s">
        <v>142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7" t="s">
        <v>96</v>
      </c>
      <c r="C10" s="78">
        <f>'Serv prestados '!E25</f>
        <v>6717.28</v>
      </c>
    </row>
    <row r="11" spans="2:5">
      <c r="B11" t="s">
        <v>51</v>
      </c>
      <c r="C11" s="36">
        <f>SUM(C12:C12)</f>
        <v>168.41</v>
      </c>
      <c r="D11" s="43"/>
    </row>
    <row r="12" spans="2:5" outlineLevel="1">
      <c r="B12" s="77" t="s">
        <v>97</v>
      </c>
      <c r="C12" s="78">
        <f>'Serv prestados '!E24</f>
        <v>168.41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7" t="s">
        <v>98</v>
      </c>
      <c r="C14" s="78">
        <f>'Serv prestados '!E26</f>
        <v>20140</v>
      </c>
    </row>
    <row r="15" spans="2:5">
      <c r="B15" t="s">
        <v>13</v>
      </c>
      <c r="C15" s="36">
        <f>SUM(C16)</f>
        <v>2656.66</v>
      </c>
    </row>
    <row r="16" spans="2:5" outlineLevel="1">
      <c r="B16" s="77" t="s">
        <v>99</v>
      </c>
      <c r="C16" s="78">
        <f>'Serv prestados '!E27</f>
        <v>2656.66</v>
      </c>
    </row>
    <row r="17" spans="2:7">
      <c r="B17" s="44" t="s">
        <v>102</v>
      </c>
      <c r="C17" s="76">
        <f>'Serv prestados '!E21</f>
        <v>528099.04</v>
      </c>
      <c r="E17" s="36"/>
    </row>
    <row r="18" spans="2:7" outlineLevel="1">
      <c r="B18" s="77" t="s">
        <v>100</v>
      </c>
      <c r="C18" s="78">
        <f>C17</f>
        <v>528099.04</v>
      </c>
      <c r="E18" s="36"/>
    </row>
    <row r="19" spans="2:7">
      <c r="B19" s="2" t="s">
        <v>3</v>
      </c>
      <c r="C19" s="3">
        <f>C9+C11+C13+C15+C17</f>
        <v>557781.39</v>
      </c>
    </row>
    <row r="20" spans="2:7">
      <c r="B20" s="2" t="s">
        <v>43</v>
      </c>
      <c r="C20" s="1">
        <f>C6+C19</f>
        <v>1368603.622428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510</v>
      </c>
      <c r="D22" s="60">
        <f>C22/($C$22+$C$23+$C$26+$C$24+$C$25+$C$27+$C$28)</f>
        <v>0.163566388710712</v>
      </c>
      <c r="E22" s="66">
        <f>(C6+C19)*D22</f>
        <v>223857.55209694675</v>
      </c>
    </row>
    <row r="23" spans="2:7">
      <c r="B23" s="59" t="s">
        <v>65</v>
      </c>
      <c r="C23" s="42">
        <v>113</v>
      </c>
      <c r="D23" s="60">
        <f t="shared" ref="D23:D28" si="0">C23/($C$22+$C$23+$C$26+$C$24+$C$25+$C$27+$C$28)</f>
        <v>3.6241180243745993E-2</v>
      </c>
      <c r="E23" s="66">
        <f>(C6+C19)*D23</f>
        <v>49599.810562656836</v>
      </c>
    </row>
    <row r="24" spans="2:7">
      <c r="B24" s="62" t="s">
        <v>72</v>
      </c>
      <c r="C24" s="55">
        <v>676</v>
      </c>
      <c r="D24" s="60">
        <f t="shared" si="0"/>
        <v>0.21680564464400257</v>
      </c>
      <c r="E24" s="61">
        <f>(C6+C19)*D24</f>
        <v>296720.99062261963</v>
      </c>
    </row>
    <row r="25" spans="2:7">
      <c r="B25" s="62" t="s">
        <v>77</v>
      </c>
      <c r="C25" s="55">
        <v>136</v>
      </c>
      <c r="D25" s="60">
        <f t="shared" si="0"/>
        <v>4.3617703656189867E-2</v>
      </c>
      <c r="E25" s="61">
        <f>(C6+C19)*D25</f>
        <v>59695.347225852471</v>
      </c>
    </row>
    <row r="26" spans="2:7">
      <c r="B26" s="51" t="s">
        <v>71</v>
      </c>
      <c r="C26" s="55">
        <v>717</v>
      </c>
      <c r="D26" s="60">
        <f t="shared" si="0"/>
        <v>0.22995509942270687</v>
      </c>
      <c r="E26" s="61">
        <f>(C6+C19)*D26</f>
        <v>314717.38206570753</v>
      </c>
    </row>
    <row r="27" spans="2:7">
      <c r="B27" s="62" t="s">
        <v>82</v>
      </c>
      <c r="C27" s="55">
        <v>841</v>
      </c>
      <c r="D27" s="60">
        <f t="shared" si="0"/>
        <v>0.26972418216805644</v>
      </c>
      <c r="E27" s="61">
        <f>(C6+C19)*D27</f>
        <v>369145.49277163181</v>
      </c>
    </row>
    <row r="28" spans="2:7">
      <c r="B28" s="62" t="s">
        <v>83</v>
      </c>
      <c r="C28" s="55">
        <v>125</v>
      </c>
      <c r="D28" s="60">
        <f t="shared" si="0"/>
        <v>4.0089801154586276E-2</v>
      </c>
      <c r="E28" s="61">
        <f>(C6+C19)*D28</f>
        <v>54867.047082584992</v>
      </c>
      <c r="G28" s="2"/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126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opLeftCell="A11" workbookViewId="0">
      <selection activeCell="E15" sqref="E15:E16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1.1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69" t="s">
        <v>111</v>
      </c>
      <c r="B3" s="79">
        <v>6</v>
      </c>
      <c r="C3" s="70" t="s">
        <v>112</v>
      </c>
      <c r="D3" s="69" t="s">
        <v>90</v>
      </c>
      <c r="E3" s="80">
        <v>17000</v>
      </c>
      <c r="F3" s="71">
        <v>45537</v>
      </c>
      <c r="G3" s="71"/>
    </row>
    <row r="4" spans="1:7">
      <c r="A4" s="70" t="s">
        <v>143</v>
      </c>
      <c r="B4" s="79">
        <v>767</v>
      </c>
      <c r="C4" s="70" t="s">
        <v>144</v>
      </c>
      <c r="D4" s="69" t="s">
        <v>115</v>
      </c>
      <c r="E4" s="80">
        <v>1918.5</v>
      </c>
      <c r="F4" s="71">
        <v>45537</v>
      </c>
      <c r="G4" s="71"/>
    </row>
    <row r="5" spans="1:7">
      <c r="A5" s="69" t="s">
        <v>131</v>
      </c>
      <c r="B5" s="72" t="s">
        <v>145</v>
      </c>
      <c r="C5" s="70" t="s">
        <v>132</v>
      </c>
      <c r="D5" s="69" t="s">
        <v>90</v>
      </c>
      <c r="E5" s="80">
        <v>19708.5</v>
      </c>
      <c r="F5" s="71">
        <v>45537</v>
      </c>
      <c r="G5" s="71"/>
    </row>
    <row r="6" spans="1:7">
      <c r="A6" s="70" t="s">
        <v>106</v>
      </c>
      <c r="B6" s="72" t="s">
        <v>146</v>
      </c>
      <c r="C6" s="70" t="s">
        <v>107</v>
      </c>
      <c r="D6" s="70" t="s">
        <v>90</v>
      </c>
      <c r="E6" s="80">
        <v>22661.06</v>
      </c>
      <c r="F6" s="71">
        <v>45537</v>
      </c>
      <c r="G6" s="71"/>
    </row>
    <row r="7" spans="1:7">
      <c r="A7" s="69" t="s">
        <v>103</v>
      </c>
      <c r="B7" s="75">
        <v>202419</v>
      </c>
      <c r="C7" s="69" t="s">
        <v>104</v>
      </c>
      <c r="D7" s="69" t="s">
        <v>90</v>
      </c>
      <c r="E7" s="80">
        <v>11000</v>
      </c>
      <c r="F7" s="71">
        <v>45538</v>
      </c>
      <c r="G7" s="71"/>
    </row>
    <row r="8" spans="1:7" s="44" customFormat="1">
      <c r="A8" s="69" t="s">
        <v>91</v>
      </c>
      <c r="B8" s="73">
        <v>134</v>
      </c>
      <c r="C8" s="69" t="s">
        <v>95</v>
      </c>
      <c r="D8" s="69" t="s">
        <v>90</v>
      </c>
      <c r="E8" s="80">
        <v>15104.5</v>
      </c>
      <c r="F8" s="71">
        <v>45539</v>
      </c>
      <c r="G8" s="71"/>
    </row>
    <row r="9" spans="1:7">
      <c r="A9" s="69" t="s">
        <v>113</v>
      </c>
      <c r="B9" s="79">
        <v>535</v>
      </c>
      <c r="C9" s="70" t="s">
        <v>114</v>
      </c>
      <c r="D9" s="69" t="s">
        <v>115</v>
      </c>
      <c r="E9" s="80">
        <v>36395.03</v>
      </c>
      <c r="F9" s="71">
        <v>45539</v>
      </c>
      <c r="G9" s="71"/>
    </row>
    <row r="10" spans="1:7">
      <c r="A10" s="69" t="s">
        <v>139</v>
      </c>
      <c r="B10" s="74">
        <v>49</v>
      </c>
      <c r="C10" s="69" t="s">
        <v>140</v>
      </c>
      <c r="D10" s="70" t="s">
        <v>90</v>
      </c>
      <c r="E10" s="80">
        <v>20000</v>
      </c>
      <c r="F10" s="71">
        <v>45539</v>
      </c>
      <c r="G10" s="71"/>
    </row>
    <row r="11" spans="1:7">
      <c r="A11" s="70" t="s">
        <v>147</v>
      </c>
      <c r="B11" s="79">
        <v>1</v>
      </c>
      <c r="C11" s="69" t="s">
        <v>148</v>
      </c>
      <c r="D11" s="70" t="s">
        <v>90</v>
      </c>
      <c r="E11" s="80">
        <v>9000</v>
      </c>
      <c r="F11" s="71">
        <v>45539</v>
      </c>
      <c r="G11" s="71"/>
    </row>
    <row r="12" spans="1:7">
      <c r="A12" s="69" t="s">
        <v>127</v>
      </c>
      <c r="B12" s="72" t="s">
        <v>149</v>
      </c>
      <c r="C12" s="69" t="s">
        <v>105</v>
      </c>
      <c r="D12" s="70" t="s">
        <v>90</v>
      </c>
      <c r="E12" s="80">
        <v>26500</v>
      </c>
      <c r="F12" s="71">
        <v>45540</v>
      </c>
      <c r="G12" s="71"/>
    </row>
    <row r="13" spans="1:7">
      <c r="A13" s="69" t="s">
        <v>108</v>
      </c>
      <c r="B13" s="73">
        <v>7303</v>
      </c>
      <c r="C13" s="69" t="s">
        <v>141</v>
      </c>
      <c r="D13" s="69" t="s">
        <v>90</v>
      </c>
      <c r="E13" s="80">
        <v>15950</v>
      </c>
      <c r="F13" s="71">
        <v>45540</v>
      </c>
      <c r="G13" s="71"/>
    </row>
    <row r="14" spans="1:7">
      <c r="A14" s="70" t="s">
        <v>129</v>
      </c>
      <c r="B14" s="89" t="s">
        <v>150</v>
      </c>
      <c r="C14" s="70" t="s">
        <v>130</v>
      </c>
      <c r="D14" s="70" t="s">
        <v>90</v>
      </c>
      <c r="E14" s="80">
        <v>2932.5</v>
      </c>
      <c r="F14" s="71">
        <v>45540</v>
      </c>
      <c r="G14" s="71"/>
    </row>
    <row r="15" spans="1:7">
      <c r="A15" s="69" t="s">
        <v>94</v>
      </c>
      <c r="B15" s="74">
        <v>1368</v>
      </c>
      <c r="C15" s="69" t="s">
        <v>151</v>
      </c>
      <c r="D15" s="70" t="s">
        <v>92</v>
      </c>
      <c r="E15" s="80">
        <v>125633.72500000001</v>
      </c>
      <c r="F15" s="71">
        <v>45540</v>
      </c>
      <c r="G15" s="71"/>
    </row>
    <row r="16" spans="1:7">
      <c r="A16" s="69" t="s">
        <v>93</v>
      </c>
      <c r="B16" s="74">
        <v>212</v>
      </c>
      <c r="C16" s="69" t="s">
        <v>151</v>
      </c>
      <c r="D16" s="70" t="s">
        <v>92</v>
      </c>
      <c r="E16" s="80">
        <v>169986.23499999999</v>
      </c>
      <c r="F16" s="71">
        <v>45540</v>
      </c>
      <c r="G16" s="71"/>
    </row>
    <row r="17" spans="1:7">
      <c r="A17" s="69" t="s">
        <v>137</v>
      </c>
      <c r="B17" s="74">
        <v>34</v>
      </c>
      <c r="C17" s="69" t="s">
        <v>138</v>
      </c>
      <c r="D17" s="70" t="s">
        <v>90</v>
      </c>
      <c r="E17" s="80">
        <v>17500</v>
      </c>
      <c r="F17" s="71">
        <v>45540</v>
      </c>
      <c r="G17" s="71"/>
    </row>
    <row r="18" spans="1:7">
      <c r="A18" s="69" t="s">
        <v>101</v>
      </c>
      <c r="B18" s="74" t="s">
        <v>152</v>
      </c>
      <c r="C18" s="69" t="s">
        <v>153</v>
      </c>
      <c r="D18" s="69" t="s">
        <v>90</v>
      </c>
      <c r="E18" s="80">
        <v>9598.98</v>
      </c>
      <c r="F18" s="71">
        <v>45540</v>
      </c>
      <c r="G18" s="71"/>
    </row>
    <row r="19" spans="1:7">
      <c r="A19" s="69" t="s">
        <v>109</v>
      </c>
      <c r="B19" s="72" t="s">
        <v>154</v>
      </c>
      <c r="C19" s="69" t="s">
        <v>110</v>
      </c>
      <c r="D19" s="70" t="s">
        <v>90</v>
      </c>
      <c r="E19" s="80">
        <v>3128.02</v>
      </c>
      <c r="F19" s="71">
        <v>45541</v>
      </c>
      <c r="G19" s="71"/>
    </row>
    <row r="20" spans="1:7">
      <c r="A20" s="69" t="s">
        <v>124</v>
      </c>
      <c r="B20" s="74">
        <v>61357</v>
      </c>
      <c r="C20" s="69" t="s">
        <v>125</v>
      </c>
      <c r="D20" s="69" t="s">
        <v>90</v>
      </c>
      <c r="E20" s="80">
        <v>4081.99</v>
      </c>
      <c r="F20" s="71">
        <v>45546</v>
      </c>
      <c r="G20" s="71"/>
    </row>
    <row r="21" spans="1:7" ht="16.5">
      <c r="A21" s="93" t="s">
        <v>122</v>
      </c>
      <c r="B21" s="93"/>
      <c r="C21" s="93"/>
      <c r="D21" s="93"/>
      <c r="E21" s="82">
        <f>SUM(E3:E20)</f>
        <v>528099.04</v>
      </c>
      <c r="F21" s="81" t="s">
        <v>123</v>
      </c>
    </row>
    <row r="23" spans="1:7" ht="16.5">
      <c r="A23" s="67" t="s">
        <v>84</v>
      </c>
      <c r="B23" s="67" t="s">
        <v>85</v>
      </c>
      <c r="C23" s="67" t="s">
        <v>86</v>
      </c>
      <c r="D23" s="67" t="s">
        <v>87</v>
      </c>
      <c r="E23" s="68" t="s">
        <v>88</v>
      </c>
      <c r="F23" s="68" t="s">
        <v>89</v>
      </c>
    </row>
    <row r="24" spans="1:7">
      <c r="A24" s="69" t="s">
        <v>116</v>
      </c>
      <c r="B24" s="73">
        <v>7045876181</v>
      </c>
      <c r="C24" s="69" t="s">
        <v>117</v>
      </c>
      <c r="D24" s="69" t="s">
        <v>90</v>
      </c>
      <c r="E24" s="80">
        <v>168.41</v>
      </c>
      <c r="F24" s="71">
        <v>45537</v>
      </c>
    </row>
    <row r="25" spans="1:7">
      <c r="A25" s="69" t="s">
        <v>118</v>
      </c>
      <c r="B25" s="74">
        <v>3052024</v>
      </c>
      <c r="C25" s="69" t="s">
        <v>119</v>
      </c>
      <c r="D25" s="69" t="s">
        <v>90</v>
      </c>
      <c r="E25" s="80">
        <v>6717.28</v>
      </c>
      <c r="F25" s="71">
        <v>45538</v>
      </c>
    </row>
    <row r="26" spans="1:7">
      <c r="A26" s="69" t="s">
        <v>128</v>
      </c>
      <c r="B26" s="79">
        <v>1674</v>
      </c>
      <c r="C26" s="69" t="s">
        <v>133</v>
      </c>
      <c r="D26" s="69" t="s">
        <v>90</v>
      </c>
      <c r="E26" s="80">
        <v>20140</v>
      </c>
      <c r="F26" s="71">
        <v>45540</v>
      </c>
    </row>
    <row r="27" spans="1:7">
      <c r="A27" s="69" t="s">
        <v>120</v>
      </c>
      <c r="B27" s="79">
        <v>39024299</v>
      </c>
      <c r="C27" s="70" t="s">
        <v>121</v>
      </c>
      <c r="D27" s="69" t="s">
        <v>90</v>
      </c>
      <c r="E27" s="90">
        <v>2656.66</v>
      </c>
      <c r="F27" s="71">
        <v>45547</v>
      </c>
    </row>
    <row r="28" spans="1:7" ht="16.5">
      <c r="A28" s="93" t="s">
        <v>122</v>
      </c>
      <c r="B28" s="93"/>
      <c r="C28" s="93"/>
      <c r="D28" s="93"/>
      <c r="E28" s="82">
        <f>SUM(E24:E27)</f>
        <v>29682.35</v>
      </c>
      <c r="F28" s="81" t="s">
        <v>123</v>
      </c>
    </row>
    <row r="30" spans="1:7">
      <c r="A30" s="91" t="s">
        <v>45</v>
      </c>
      <c r="B30" s="91"/>
      <c r="C30" s="91"/>
      <c r="D30" s="91"/>
      <c r="E30" s="91"/>
      <c r="F30" s="91"/>
    </row>
    <row r="32" spans="1:7">
      <c r="A32" s="91" t="s">
        <v>79</v>
      </c>
      <c r="B32" s="91"/>
      <c r="C32" s="91"/>
      <c r="D32" s="91"/>
      <c r="E32" s="91"/>
      <c r="F32" s="91"/>
    </row>
    <row r="33" spans="1:6">
      <c r="A33" s="94" t="s">
        <v>126</v>
      </c>
      <c r="B33" s="94"/>
      <c r="C33" s="94"/>
      <c r="D33" s="94"/>
      <c r="E33" s="94"/>
      <c r="F33" s="94"/>
    </row>
  </sheetData>
  <mergeCells count="5">
    <mergeCell ref="A21:D21"/>
    <mergeCell ref="A30:F30"/>
    <mergeCell ref="A32:F32"/>
    <mergeCell ref="A33:F33"/>
    <mergeCell ref="A28:D28"/>
  </mergeCells>
  <pageMargins left="0.511811024" right="0.511811024" top="0.78740157499999996" bottom="0.78740157499999996" header="0.31496062000000002" footer="0.31496062000000002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A32" sqref="A32:A33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2" t="s">
        <v>41</v>
      </c>
      <c r="B1" s="92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0.36800000000000005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0.02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0.2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5.8000000000000003E-2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0.01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7.8052800000000006E-2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0.7195528000000001</v>
      </c>
    </row>
    <row r="30" spans="1:2">
      <c r="A30" s="35" t="s">
        <v>45</v>
      </c>
    </row>
    <row r="32" spans="1:2">
      <c r="A32" s="84" t="s">
        <v>79</v>
      </c>
    </row>
    <row r="33" spans="1:1">
      <c r="A33" s="84" t="s">
        <v>126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135</v>
      </c>
      <c r="C2" s="10"/>
      <c r="D2" s="5"/>
      <c r="E2" s="7"/>
    </row>
    <row r="3" spans="2:5" ht="18.75">
      <c r="B3" t="s">
        <v>2</v>
      </c>
      <c r="C3" s="83">
        <v>481635.08</v>
      </c>
      <c r="D3" s="6" t="s">
        <v>136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135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7" t="s">
        <v>96</v>
      </c>
      <c r="C10" s="78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7" t="s">
        <v>97</v>
      </c>
      <c r="C12" s="78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7" t="s">
        <v>98</v>
      </c>
      <c r="C14" s="78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7" t="s">
        <v>99</v>
      </c>
      <c r="C16" s="78" t="e">
        <f>'Serv prestados '!#REF!</f>
        <v>#REF!</v>
      </c>
    </row>
    <row r="17" spans="2:7">
      <c r="B17" s="44" t="s">
        <v>102</v>
      </c>
      <c r="C17" s="76" t="e">
        <f>'Serv prestados '!#REF!</f>
        <v>#REF!</v>
      </c>
      <c r="E17" s="36"/>
    </row>
    <row r="18" spans="2:7" outlineLevel="1">
      <c r="B18" s="77" t="s">
        <v>100</v>
      </c>
      <c r="C18" s="78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8" t="s">
        <v>134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5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7" t="e">
        <f>E22-'Rateio_RH - 2024 1'!E22</f>
        <v>#REF!</v>
      </c>
    </row>
    <row r="23" spans="2:7">
      <c r="B23" s="59" t="s">
        <v>65</v>
      </c>
      <c r="C23" s="85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7" t="e">
        <f>E23-'Rateio_RH - 2024 1'!E23</f>
        <v>#REF!</v>
      </c>
    </row>
    <row r="24" spans="2:7">
      <c r="B24" s="62" t="s">
        <v>72</v>
      </c>
      <c r="C24" s="86">
        <v>10120512</v>
      </c>
      <c r="D24" s="60">
        <f t="shared" si="0"/>
        <v>0.20686974347221515</v>
      </c>
      <c r="E24" s="61" t="e">
        <f>(C6+C19)*D24</f>
        <v>#REF!</v>
      </c>
      <c r="G24" s="87" t="e">
        <f>E24-'Rateio_RH - 2024 1'!E24</f>
        <v>#REF!</v>
      </c>
    </row>
    <row r="25" spans="2:7">
      <c r="B25" s="62" t="s">
        <v>77</v>
      </c>
      <c r="C25" s="86">
        <v>1499472</v>
      </c>
      <c r="D25" s="60">
        <f t="shared" si="0"/>
        <v>3.0650167499803309E-2</v>
      </c>
      <c r="E25" s="61" t="e">
        <f>(C6+C19)*D25</f>
        <v>#REF!</v>
      </c>
      <c r="G25" s="87" t="e">
        <f>E25-'Rateio_RH - 2024 1'!E25</f>
        <v>#REF!</v>
      </c>
    </row>
    <row r="26" spans="2:7">
      <c r="B26" s="51" t="s">
        <v>71</v>
      </c>
      <c r="C26" s="86">
        <v>10187410</v>
      </c>
      <c r="D26" s="60">
        <f t="shared" si="0"/>
        <v>0.20823718141397188</v>
      </c>
      <c r="E26" s="61" t="e">
        <f>(C6+C19)*D26</f>
        <v>#REF!</v>
      </c>
      <c r="G26" s="87" t="e">
        <f>E26-'Rateio_RH - 2024 1'!E26</f>
        <v>#REF!</v>
      </c>
    </row>
    <row r="27" spans="2:7">
      <c r="B27" s="62" t="s">
        <v>82</v>
      </c>
      <c r="C27" s="86">
        <v>14600648</v>
      </c>
      <c r="D27" s="60">
        <f t="shared" si="0"/>
        <v>0.29844659107050231</v>
      </c>
      <c r="E27" s="61" t="e">
        <f>(C6+C19)*D27</f>
        <v>#REF!</v>
      </c>
      <c r="G27" s="87" t="e">
        <f>E27-'Rateio_RH - 2024 1'!E27</f>
        <v>#REF!</v>
      </c>
    </row>
    <row r="28" spans="2:7">
      <c r="B28" s="62" t="s">
        <v>83</v>
      </c>
      <c r="C28" s="86">
        <v>1419086</v>
      </c>
      <c r="D28" s="60">
        <f t="shared" si="0"/>
        <v>2.9007026204307836E-2</v>
      </c>
      <c r="E28" s="61" t="e">
        <f>(C6+C19)*D28</f>
        <v>#REF!</v>
      </c>
      <c r="G28" s="87" t="e">
        <f>E28-'Rateio_RH - 2024 1'!E28</f>
        <v>#REF!</v>
      </c>
    </row>
    <row r="29" spans="2:7">
      <c r="B29" s="92" t="s">
        <v>45</v>
      </c>
      <c r="C29" s="92"/>
      <c r="D29" s="92"/>
      <c r="E29" s="92"/>
      <c r="G29" s="56"/>
    </row>
    <row r="30" spans="2:7">
      <c r="B30" s="91"/>
      <c r="C30" s="91"/>
      <c r="D30" s="91"/>
      <c r="E30" s="91"/>
    </row>
    <row r="31" spans="2:7">
      <c r="B31" s="91" t="s">
        <v>79</v>
      </c>
      <c r="C31" s="91"/>
      <c r="D31" s="91"/>
      <c r="E31" s="91"/>
    </row>
    <row r="32" spans="2:7">
      <c r="B32" s="91" t="s">
        <v>126</v>
      </c>
      <c r="C32" s="91"/>
      <c r="D32" s="91"/>
      <c r="E32" s="91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2" t="s">
        <v>45</v>
      </c>
      <c r="C27" s="92"/>
      <c r="D27" s="92"/>
      <c r="E27" s="92"/>
      <c r="G27" s="56"/>
    </row>
    <row r="28" spans="2:7">
      <c r="B28" s="91"/>
      <c r="C28" s="91"/>
      <c r="D28" s="91"/>
      <c r="E28" s="91"/>
    </row>
    <row r="29" spans="2:7">
      <c r="B29" s="91" t="s">
        <v>67</v>
      </c>
      <c r="C29" s="91"/>
      <c r="D29" s="91"/>
      <c r="E29" s="91"/>
    </row>
    <row r="30" spans="2:7">
      <c r="B30" s="91" t="s">
        <v>66</v>
      </c>
      <c r="C30" s="91"/>
      <c r="D30" s="91"/>
      <c r="E30" s="91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Isadora Corállia Pereira Cunha</cp:lastModifiedBy>
  <cp:lastPrinted>2024-08-29T17:41:05Z</cp:lastPrinted>
  <dcterms:created xsi:type="dcterms:W3CDTF">2013-11-27T14:40:30Z</dcterms:created>
  <dcterms:modified xsi:type="dcterms:W3CDTF">2025-08-04T13:49:00Z</dcterms:modified>
</cp:coreProperties>
</file>