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eu Drive\ISG\Rateio\Rateio\Rateio 2024 HDT e CS\2024\"/>
    </mc:Choice>
  </mc:AlternateContent>
  <xr:revisionPtr revIDLastSave="0" documentId="13_ncr:1_{0D788C4A-B8AD-4906-835E-FA61CDADBB14}" xr6:coauthVersionLast="36" xr6:coauthVersionMax="36" xr10:uidLastSave="{00000000-0000-0000-0000-000000000000}"/>
  <bookViews>
    <workbookView xWindow="0" yWindow="660" windowWidth="20730" windowHeight="1110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4 1" sheetId="8" r:id="rId4"/>
    <sheet name="Serv prestados " sheetId="9" r:id="rId5"/>
    <sheet name="Estrutura" sheetId="2" r:id="rId6"/>
    <sheet name="Rateio_RH - 2024" sheetId="10" state="hidden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Print_Area" localSheetId="6">'Rateio_RH - 2024'!$A$1:$E$32</definedName>
    <definedName name="_xlnm.Print_Area" localSheetId="3">'Rateio_RH - 2024 1'!$A$1:$E$32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8" l="1"/>
  <c r="C14" i="8"/>
  <c r="C12" i="8"/>
  <c r="E35" i="9"/>
  <c r="E22" i="9" l="1"/>
  <c r="C10" i="8" l="1"/>
  <c r="C11" i="8" l="1"/>
  <c r="C17" i="8" l="1"/>
  <c r="C10" i="10" l="1"/>
  <c r="C12" i="10"/>
  <c r="D22" i="8" l="1"/>
  <c r="D23" i="8"/>
  <c r="D24" i="8"/>
  <c r="D25" i="8"/>
  <c r="D26" i="8"/>
  <c r="D27" i="8"/>
  <c r="D28" i="8"/>
  <c r="D28" i="10" l="1"/>
  <c r="D27" i="10"/>
  <c r="D26" i="10"/>
  <c r="D25" i="10"/>
  <c r="D24" i="10"/>
  <c r="D23" i="10"/>
  <c r="D22" i="10"/>
  <c r="C16" i="10"/>
  <c r="C15" i="10" s="1"/>
  <c r="C14" i="10"/>
  <c r="C13" i="10" s="1"/>
  <c r="C11" i="10"/>
  <c r="C9" i="10"/>
  <c r="C4" i="10"/>
  <c r="C6" i="10" s="1"/>
  <c r="C17" i="10" l="1"/>
  <c r="C18" i="10" l="1"/>
  <c r="C19" i="10"/>
  <c r="E26" i="10" l="1"/>
  <c r="E23" i="10"/>
  <c r="C20" i="10"/>
  <c r="E24" i="10"/>
  <c r="E28" i="10"/>
  <c r="E25" i="10"/>
  <c r="E22" i="10"/>
  <c r="E27" i="10"/>
  <c r="C13" i="8" l="1"/>
  <c r="C18" i="8" l="1"/>
  <c r="C15" i="8" l="1"/>
  <c r="C9" i="8"/>
  <c r="C19" i="8" l="1"/>
  <c r="C4" i="8"/>
  <c r="C17" i="6" l="1"/>
  <c r="C14" i="6"/>
  <c r="C13" i="6"/>
  <c r="C12" i="6"/>
  <c r="C11" i="6"/>
  <c r="D27" i="6"/>
  <c r="D26" i="6"/>
  <c r="D25" i="6"/>
  <c r="D24" i="6"/>
  <c r="D23" i="6"/>
  <c r="D22" i="6"/>
  <c r="D21" i="6"/>
  <c r="C6" i="8" l="1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4" i="2"/>
  <c r="B25" i="2" s="1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6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6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<sst xmlns="http://schemas.openxmlformats.org/spreadsheetml/2006/main" count="359" uniqueCount="157">
  <si>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</si>
  <si>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</si>
  <si>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</si>
  <si>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</si>
  <si>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</si>
  <si>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</si>
  <si>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</si>
  <si>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</si>
  <si>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</si>
  <si>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</si>
  <si>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</si>
  <si>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</si>
  <si>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</si>
  <si>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</si>
  <si>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</si>
  <si>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</si>
  <si>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</si>
  <si>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</si>
  <si>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</si>
  <si>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</si>
  <si>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</si>
  <si>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</si>
  <si>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</si>
  <si>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</si>
  <si>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</si>
  <si>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</si>
  <si>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</si>
  <si>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</si>
  <si>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</si>
  <si>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</si>
  <si>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</si>
  <si>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</si>
  <si>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</si>
  <si>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</si>
  <si>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</si>
  <si>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</si>
  <si>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</si>
  <si>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</si>
  <si>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</si>
  <si>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</si>
  <si>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</si>
  <si>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</si>
  <si>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</si>
  <si>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</si>
  <si>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</si>
  <si>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</si>
  <si>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</si>
  <si>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</si>
  <si>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</si>
  <si>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</si>
  <si>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</si>
  <si>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</si>
  <si>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</si>
  <si>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</si>
  <si>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</si>
  <si>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</si>
  <si>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</si>
  <si>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</si>
  <si>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</si>
  <si>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</si>
  <si>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</si>
  <si>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</si>
  <si>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</si>
  <si>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</si>
  <si>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</si>
  <si>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</si>
  <si>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</si>
  <si>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</si>
  <si>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</si>
  <si>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</si>
  <si>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</si>
  <si>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</si>
  <si>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</si>
  <si>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</si>
  <si>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</si>
  <si>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</si>
  <si>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</si>
  <si>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</si>
  <si>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</si>
  <si>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</si>
  <si>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</si>
  <si>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</si>
  <si>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</si>
  <si>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</si>
  <si>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</si>
  <si>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</si>
  <si>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</si>
  <si>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</si>
  <si>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</si>
  <si>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</si>
  <si>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</si>
  <si>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JC Sampaio Consultoria Empresarial</t>
  </si>
  <si>
    <t>Despesas Juridicas</t>
  </si>
  <si>
    <t>Roberto Pereira cavalcante</t>
  </si>
  <si>
    <t>FLM Serviços fiscais</t>
  </si>
  <si>
    <t xml:space="preserve">consultoria area de planejamento financeiro da divida 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</si>
  <si>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</si>
  <si>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</si>
  <si>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</si>
  <si>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</si>
  <si>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</si>
  <si>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</si>
  <si>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</si>
  <si>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Oficina da Imagem</t>
  </si>
  <si>
    <t xml:space="preserve">Serviços de Assessoria Comunicação </t>
  </si>
  <si>
    <t>Contrato Assessoria do Complince Prevenção e correção</t>
  </si>
  <si>
    <t>Quality Assessoria Consutoria e Gestao</t>
  </si>
  <si>
    <t>Serv de Assessoria de Saude em projeto</t>
  </si>
  <si>
    <t>ALTBIT INFORMATICA COMERCIO E SERVICOS LTDA</t>
  </si>
  <si>
    <t>BRUNO AUGUSTO BRITO DE ALMEIDA</t>
  </si>
  <si>
    <t xml:space="preserve">Relacoes Institucionais 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</si>
  <si>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</si>
  <si>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</si>
  <si>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</si>
  <si>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</si>
  <si>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</si>
  <si>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</si>
  <si>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</si>
  <si>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</si>
  <si>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</si>
  <si>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</si>
  <si>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v</t>
  </si>
  <si>
    <t>ICTS Global do Brasil</t>
  </si>
  <si>
    <t>serv de Consultoria em Comunicação</t>
  </si>
  <si>
    <t>Ernesto Stangueti</t>
  </si>
  <si>
    <t>ADVCOM</t>
  </si>
  <si>
    <t>Secure Service (caroline Gomes)</t>
  </si>
  <si>
    <t>Luciana Gatto</t>
  </si>
  <si>
    <t xml:space="preserve">Serviços de Consultoria Juridica </t>
  </si>
  <si>
    <t>Telefonia Salvador SSTI</t>
  </si>
  <si>
    <t xml:space="preserve">VALOR CONTRATO DE GESTÃO </t>
  </si>
  <si>
    <t>CUSTOS PARA RATEIO CORPORATIVO -JULHO 2024</t>
  </si>
  <si>
    <t>f</t>
  </si>
  <si>
    <t>VIA ORIGINAL CONSULTORIA LTDA</t>
  </si>
  <si>
    <t xml:space="preserve"> Assessoria de Comunicação </t>
  </si>
  <si>
    <t>NISSI ASSESSORIA DE NEGÓCIOS LTDA.</t>
  </si>
  <si>
    <t xml:space="preserve">Relaçoes Institucionais </t>
  </si>
  <si>
    <t>LOCAÇÃO DE EQUIPAMENTOS – NOTEBOOKS/TVS</t>
  </si>
  <si>
    <t>Capital Humano</t>
  </si>
  <si>
    <t>Serv. Esp. Pessoa Jurídica RH/DP</t>
  </si>
  <si>
    <t>VANESSA OLIVEIRA SENA</t>
  </si>
  <si>
    <t xml:space="preserve">Elaboração de Material Tecnico </t>
  </si>
  <si>
    <t>Clipping Service</t>
  </si>
  <si>
    <t>Assessoria Comunicação</t>
  </si>
  <si>
    <t>WALTER ANDRADE NETO 01787085503</t>
  </si>
  <si>
    <t>PRESTAÇÃO DE SERVIÇO DE CONSULTORIA DE GESTÃO ERP SOULMV</t>
  </si>
  <si>
    <t>Brandao tourinho</t>
  </si>
  <si>
    <t>Serv Juridicos Sede Trabalhistas e Civel</t>
  </si>
  <si>
    <t>810</t>
  </si>
  <si>
    <t>CUSTOS PARA RATEIO CORPORATIVO -DEZEMBRO 2024</t>
  </si>
  <si>
    <t>Coelba - sala nova - Coronel almerindo</t>
  </si>
  <si>
    <t>Coelba - sala nova - Coronel almerindo 2</t>
  </si>
  <si>
    <t>072</t>
  </si>
  <si>
    <t>73</t>
  </si>
  <si>
    <t>4-12.</t>
  </si>
  <si>
    <t>Sotware oracle  - 4088</t>
  </si>
  <si>
    <t>Diagnostico Tributário parc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</si>
</sst>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/>
        <bgColor rgb="FF00B0F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" fontId="13" fillId="6" borderId="0" xfId="0" applyNumberFormat="1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Border="1" applyAlignment="1">
      <alignment horizontal="center"/>
    </xf>
    <xf numFmtId="166" fontId="13" fillId="6" borderId="0" xfId="0" quotePrefix="1" applyNumberFormat="1" applyFont="1" applyFill="1" applyBorder="1" applyAlignment="1">
      <alignment horizontal="center"/>
    </xf>
    <xf numFmtId="166" fontId="13" fillId="12" borderId="0" xfId="0" applyNumberFormat="1" applyFont="1" applyFill="1" applyBorder="1" applyAlignment="1">
      <alignment horizontal="center"/>
    </xf>
    <xf numFmtId="166" fontId="17" fillId="6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1" fontId="13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6" t="s">
        <v>45</v>
      </c>
      <c r="C26" s="96"/>
      <c r="D26" s="96"/>
      <c r="E26" s="96"/>
      <c r="G26" s="56"/>
    </row>
    <row r="27" spans="2:7">
      <c r="B27" s="95"/>
      <c r="C27" s="95"/>
      <c r="D27" s="95"/>
      <c r="E27" s="95"/>
    </row>
    <row r="28" spans="2:7">
      <c r="B28" s="95" t="s">
        <v>67</v>
      </c>
      <c r="C28" s="95"/>
      <c r="D28" s="95"/>
      <c r="E28" s="95"/>
    </row>
    <row r="29" spans="2:7">
      <c r="B29" s="95" t="s">
        <v>66</v>
      </c>
      <c r="C29" s="95"/>
      <c r="D29" s="95"/>
      <c r="E29" s="95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5" t="s">
        <v>45</v>
      </c>
      <c r="C24" s="95"/>
      <c r="D24" s="95"/>
      <c r="E24" s="95"/>
    </row>
    <row r="25" spans="2:5">
      <c r="B25" s="95"/>
      <c r="C25" s="95"/>
      <c r="D25" s="95"/>
      <c r="E25" s="95"/>
    </row>
    <row r="26" spans="2:5">
      <c r="B26" s="95" t="s">
        <v>46</v>
      </c>
      <c r="C26" s="95"/>
      <c r="D26" s="95"/>
      <c r="E26" s="95"/>
    </row>
    <row r="27" spans="2:5">
      <c r="B27" s="95" t="s">
        <v>47</v>
      </c>
      <c r="C27" s="95"/>
      <c r="D27" s="95"/>
      <c r="E27" s="95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6" t="s">
        <v>45</v>
      </c>
      <c r="C27" s="96"/>
      <c r="D27" s="96"/>
      <c r="E27" s="96"/>
      <c r="G27" s="56"/>
    </row>
    <row r="28" spans="2:7">
      <c r="B28" s="95"/>
      <c r="C28" s="95"/>
      <c r="D28" s="95"/>
      <c r="E28" s="95"/>
    </row>
    <row r="29" spans="2:7">
      <c r="B29" s="95" t="s">
        <v>74</v>
      </c>
      <c r="C29" s="95"/>
      <c r="D29" s="95"/>
      <c r="E29" s="95"/>
    </row>
    <row r="30" spans="2:7">
      <c r="B30" s="95" t="s">
        <v>66</v>
      </c>
      <c r="C30" s="95"/>
      <c r="D30" s="95"/>
      <c r="E30" s="95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6" t="s">
        <v>45</v>
      </c>
      <c r="C29" s="96"/>
      <c r="D29" s="96"/>
      <c r="E29" s="96"/>
      <c r="G29" s="56"/>
    </row>
    <row r="30" spans="2:7">
      <c r="B30" s="95"/>
      <c r="C30" s="95"/>
      <c r="D30" s="95"/>
      <c r="E30" s="95"/>
    </row>
    <row r="31" spans="2:7">
      <c r="B31" s="95" t="s">
        <v>79</v>
      </c>
      <c r="C31" s="95"/>
      <c r="D31" s="95"/>
      <c r="E31" s="95"/>
    </row>
    <row r="32" spans="2:7">
      <c r="B32" s="95" t="s">
        <v>80</v>
      </c>
      <c r="C32" s="95"/>
      <c r="D32" s="95"/>
      <c r="E32" s="95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32"/>
  <sheetViews>
    <sheetView showGridLines="0" tabSelected="1" topLeftCell="B1" zoomScale="130" zoomScaleNormal="130" zoomScalePageLayoutView="150" workbookViewId="0">
      <selection activeCell="D18" sqref="D18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149</v>
      </c>
      <c r="C2" s="10"/>
      <c r="D2" s="5"/>
      <c r="E2" s="7"/>
    </row>
    <row r="3" spans="2:5" ht="18.75">
      <c r="B3" t="s">
        <v>2</v>
      </c>
      <c r="C3" s="83">
        <v>487111.52</v>
      </c>
      <c r="E3" s="7"/>
    </row>
    <row r="4" spans="2:5" ht="18.75">
      <c r="B4" t="s">
        <v>44</v>
      </c>
      <c r="C4" s="1">
        <f>C3*71.96%</f>
        <v>350525.44979199994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837636.96979200002</v>
      </c>
      <c r="E6" s="7"/>
    </row>
    <row r="7" spans="2:5">
      <c r="B7" s="2"/>
      <c r="C7" s="3"/>
    </row>
    <row r="8" spans="2:5" s="4" customFormat="1" ht="18.75">
      <c r="B8" s="9" t="s">
        <v>149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7" t="s">
        <v>96</v>
      </c>
      <c r="C10" s="78">
        <f>'Serv prestados '!E32</f>
        <v>6717.28</v>
      </c>
    </row>
    <row r="11" spans="2:5">
      <c r="B11" t="s">
        <v>51</v>
      </c>
      <c r="C11" s="36">
        <f>SUM(C12:C12)</f>
        <v>1851.8799999999999</v>
      </c>
      <c r="D11" s="43"/>
    </row>
    <row r="12" spans="2:5" outlineLevel="1">
      <c r="B12" s="77" t="s">
        <v>97</v>
      </c>
      <c r="C12" s="78">
        <f>'Serv prestados '!E25+'Serv prestados '!E26+'Serv prestados '!E27+'Serv prestados '!E28+'Serv prestados '!E29+'Serv prestados '!E30+'Serv prestados '!E31</f>
        <v>1851.8799999999999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7" t="s">
        <v>98</v>
      </c>
      <c r="C14" s="78">
        <f>'Serv prestados '!E34</f>
        <v>20140</v>
      </c>
    </row>
    <row r="15" spans="2:5">
      <c r="B15" t="s">
        <v>13</v>
      </c>
      <c r="C15" s="36">
        <f>SUM(C16)</f>
        <v>2713.58</v>
      </c>
    </row>
    <row r="16" spans="2:5" outlineLevel="1">
      <c r="B16" s="77" t="s">
        <v>99</v>
      </c>
      <c r="C16" s="78">
        <f>'Serv prestados '!E33</f>
        <v>2713.58</v>
      </c>
    </row>
    <row r="17" spans="2:7">
      <c r="B17" s="44" t="s">
        <v>102</v>
      </c>
      <c r="C17" s="76">
        <f>'Serv prestados '!E22</f>
        <v>562758.005</v>
      </c>
      <c r="E17" s="36"/>
    </row>
    <row r="18" spans="2:7" outlineLevel="1">
      <c r="B18" s="77" t="s">
        <v>100</v>
      </c>
      <c r="C18" s="78">
        <f>C17</f>
        <v>562758.005</v>
      </c>
      <c r="E18" s="36"/>
    </row>
    <row r="19" spans="2:7">
      <c r="B19" s="2" t="s">
        <v>3</v>
      </c>
      <c r="C19" s="3">
        <f>C9+C11+C13+C15+C17</f>
        <v>594180.745</v>
      </c>
    </row>
    <row r="20" spans="2:7">
      <c r="B20" s="2" t="s">
        <v>43</v>
      </c>
      <c r="C20" s="1">
        <f>C6+C19</f>
        <v>1431817.7147920001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42">
        <v>518</v>
      </c>
      <c r="D22" s="60">
        <f>C22/($C$22+$C$23+$C$26+$C$24+$C$25+$C$27+$C$28)</f>
        <v>0.16549520766773163</v>
      </c>
      <c r="E22" s="66">
        <f>(C6+C19)*D22</f>
        <v>236958.97005183899</v>
      </c>
    </row>
    <row r="23" spans="2:7">
      <c r="B23" s="59" t="s">
        <v>65</v>
      </c>
      <c r="C23" s="42">
        <v>113</v>
      </c>
      <c r="D23" s="60">
        <f t="shared" ref="D23:D28" si="0">C23/($C$22+$C$23+$C$26+$C$24+$C$25+$C$27+$C$28)</f>
        <v>3.6102236421725241E-2</v>
      </c>
      <c r="E23" s="66">
        <f>(C6+C19)*D23</f>
        <v>51691.82165223515</v>
      </c>
    </row>
    <row r="24" spans="2:7">
      <c r="B24" s="62" t="s">
        <v>72</v>
      </c>
      <c r="C24" s="55">
        <v>699</v>
      </c>
      <c r="D24" s="60">
        <f t="shared" si="0"/>
        <v>0.22332268370607028</v>
      </c>
      <c r="E24" s="61">
        <f>(C6+C19)*D24</f>
        <v>319757.37464524218</v>
      </c>
    </row>
    <row r="25" spans="2:7">
      <c r="B25" s="62" t="s">
        <v>77</v>
      </c>
      <c r="C25" s="55">
        <v>134</v>
      </c>
      <c r="D25" s="60">
        <f t="shared" si="0"/>
        <v>4.2811501597444089E-2</v>
      </c>
      <c r="E25" s="61">
        <f>(C6+C19)*D25</f>
        <v>61298.266384066461</v>
      </c>
    </row>
    <row r="26" spans="2:7">
      <c r="B26" s="51" t="s">
        <v>71</v>
      </c>
      <c r="C26" s="55">
        <v>692</v>
      </c>
      <c r="D26" s="60">
        <f t="shared" si="0"/>
        <v>0.22108626198083067</v>
      </c>
      <c r="E26" s="61">
        <f>(C6+C19)*D26</f>
        <v>316555.22640129842</v>
      </c>
    </row>
    <row r="27" spans="2:7">
      <c r="B27" s="62" t="s">
        <v>82</v>
      </c>
      <c r="C27" s="55">
        <v>850</v>
      </c>
      <c r="D27" s="60">
        <f t="shared" si="0"/>
        <v>0.27156549520766771</v>
      </c>
      <c r="E27" s="61">
        <f>(C6+C19)*D27</f>
        <v>388832.28676460066</v>
      </c>
    </row>
    <row r="28" spans="2:7">
      <c r="B28" s="62" t="s">
        <v>83</v>
      </c>
      <c r="C28" s="55">
        <v>124</v>
      </c>
      <c r="D28" s="60">
        <f t="shared" si="0"/>
        <v>3.9616613418530351E-2</v>
      </c>
      <c r="E28" s="61">
        <f>(C6+C19)*D28</f>
        <v>56723.768892718217</v>
      </c>
      <c r="G28" s="2"/>
    </row>
    <row r="29" spans="2:7">
      <c r="B29" s="96" t="s">
        <v>45</v>
      </c>
      <c r="C29" s="96"/>
      <c r="D29" s="96"/>
      <c r="E29" s="96"/>
      <c r="G29" s="56"/>
    </row>
    <row r="30" spans="2:7">
      <c r="B30" s="95"/>
      <c r="C30" s="95"/>
      <c r="D30" s="95"/>
      <c r="E30" s="95"/>
    </row>
    <row r="31" spans="2:7">
      <c r="B31" s="95" t="s">
        <v>79</v>
      </c>
      <c r="C31" s="95"/>
      <c r="D31" s="95"/>
      <c r="E31" s="95"/>
    </row>
    <row r="32" spans="2:7">
      <c r="B32" s="95" t="s">
        <v>124</v>
      </c>
      <c r="C32" s="95"/>
      <c r="D32" s="95"/>
      <c r="E32" s="95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40"/>
  <sheetViews>
    <sheetView topLeftCell="A19" workbookViewId="0">
      <selection sqref="A1:F35"/>
    </sheetView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93" t="s">
        <v>138</v>
      </c>
      <c r="B3" s="74">
        <v>805</v>
      </c>
      <c r="C3" s="93" t="s">
        <v>139</v>
      </c>
      <c r="D3" s="69" t="s">
        <v>113</v>
      </c>
      <c r="E3" s="80">
        <v>2123.6</v>
      </c>
      <c r="F3" s="71">
        <v>45628</v>
      </c>
      <c r="G3" s="71"/>
    </row>
    <row r="4" spans="1:7">
      <c r="A4" s="70" t="s">
        <v>125</v>
      </c>
      <c r="B4" s="72" t="s">
        <v>148</v>
      </c>
      <c r="C4" s="70" t="s">
        <v>105</v>
      </c>
      <c r="D4" s="70" t="s">
        <v>90</v>
      </c>
      <c r="E4" s="80">
        <v>26500</v>
      </c>
      <c r="F4" s="71">
        <v>45630</v>
      </c>
      <c r="G4" s="71"/>
    </row>
    <row r="5" spans="1:7">
      <c r="A5" s="69" t="s">
        <v>109</v>
      </c>
      <c r="B5" s="79">
        <v>9</v>
      </c>
      <c r="C5" s="70" t="s">
        <v>110</v>
      </c>
      <c r="D5" s="69" t="s">
        <v>90</v>
      </c>
      <c r="E5" s="80">
        <v>17000</v>
      </c>
      <c r="F5" s="71">
        <v>45630</v>
      </c>
      <c r="G5" s="71"/>
    </row>
    <row r="6" spans="1:7">
      <c r="A6" s="69" t="s">
        <v>91</v>
      </c>
      <c r="B6" s="73">
        <v>140</v>
      </c>
      <c r="C6" s="70" t="s">
        <v>95</v>
      </c>
      <c r="D6" s="69" t="s">
        <v>90</v>
      </c>
      <c r="E6" s="80">
        <v>15104.5</v>
      </c>
      <c r="F6" s="71">
        <v>45630</v>
      </c>
      <c r="G6" s="71"/>
    </row>
    <row r="7" spans="1:7">
      <c r="A7" s="69" t="s">
        <v>111</v>
      </c>
      <c r="B7" s="79">
        <v>542</v>
      </c>
      <c r="C7" s="70" t="s">
        <v>112</v>
      </c>
      <c r="D7" s="69" t="s">
        <v>113</v>
      </c>
      <c r="E7" s="80">
        <v>36395.03</v>
      </c>
      <c r="F7" s="71">
        <v>45630</v>
      </c>
      <c r="G7" s="71"/>
    </row>
    <row r="8" spans="1:7">
      <c r="A8" s="69" t="s">
        <v>127</v>
      </c>
      <c r="B8" s="72" t="s">
        <v>152</v>
      </c>
      <c r="C8" s="70" t="s">
        <v>128</v>
      </c>
      <c r="D8" s="69" t="s">
        <v>90</v>
      </c>
      <c r="E8" s="80">
        <v>19708.5</v>
      </c>
      <c r="F8" s="71">
        <v>45630</v>
      </c>
      <c r="G8" s="71"/>
    </row>
    <row r="9" spans="1:7">
      <c r="A9" s="69" t="s">
        <v>135</v>
      </c>
      <c r="B9" s="74">
        <v>52</v>
      </c>
      <c r="C9" s="70" t="s">
        <v>136</v>
      </c>
      <c r="D9" s="70" t="s">
        <v>90</v>
      </c>
      <c r="E9" s="80">
        <v>20000</v>
      </c>
      <c r="F9" s="71">
        <v>45630</v>
      </c>
      <c r="G9" s="71"/>
    </row>
    <row r="10" spans="1:7">
      <c r="A10" s="69" t="s">
        <v>103</v>
      </c>
      <c r="B10" s="75">
        <v>202425</v>
      </c>
      <c r="C10" s="70" t="s">
        <v>104</v>
      </c>
      <c r="D10" s="69" t="s">
        <v>90</v>
      </c>
      <c r="E10" s="80">
        <v>11000</v>
      </c>
      <c r="F10" s="71">
        <v>45630</v>
      </c>
      <c r="G10" s="71"/>
    </row>
    <row r="11" spans="1:7">
      <c r="A11" s="70" t="s">
        <v>106</v>
      </c>
      <c r="B11" s="72" t="s">
        <v>153</v>
      </c>
      <c r="C11" s="70" t="s">
        <v>107</v>
      </c>
      <c r="D11" s="70" t="s">
        <v>90</v>
      </c>
      <c r="E11" s="80">
        <v>22459.08</v>
      </c>
      <c r="F11" s="71">
        <v>45630</v>
      </c>
      <c r="G11" s="71"/>
    </row>
    <row r="12" spans="1:7">
      <c r="A12" s="69" t="s">
        <v>133</v>
      </c>
      <c r="B12" s="74">
        <v>46</v>
      </c>
      <c r="C12" s="70" t="s">
        <v>134</v>
      </c>
      <c r="D12" s="70" t="s">
        <v>90</v>
      </c>
      <c r="E12" s="80">
        <v>17500</v>
      </c>
      <c r="F12" s="71">
        <v>45630</v>
      </c>
      <c r="G12" s="71"/>
    </row>
    <row r="13" spans="1:7">
      <c r="A13" s="69" t="s">
        <v>144</v>
      </c>
      <c r="B13" s="73">
        <v>20</v>
      </c>
      <c r="C13" s="70" t="s">
        <v>145</v>
      </c>
      <c r="D13" s="69" t="s">
        <v>90</v>
      </c>
      <c r="E13" s="80">
        <v>8000</v>
      </c>
      <c r="F13" s="71">
        <v>45630</v>
      </c>
      <c r="G13" s="71"/>
    </row>
    <row r="14" spans="1:7">
      <c r="A14" s="69" t="s">
        <v>108</v>
      </c>
      <c r="B14" s="73">
        <v>7819</v>
      </c>
      <c r="C14" s="69" t="s">
        <v>137</v>
      </c>
      <c r="D14" s="69" t="s">
        <v>90</v>
      </c>
      <c r="E14" s="80">
        <v>17462</v>
      </c>
      <c r="F14" s="71">
        <v>45632</v>
      </c>
      <c r="G14" s="71"/>
    </row>
    <row r="15" spans="1:7">
      <c r="A15" s="70" t="s">
        <v>142</v>
      </c>
      <c r="B15" s="94">
        <v>19084</v>
      </c>
      <c r="C15" s="69" t="s">
        <v>143</v>
      </c>
      <c r="D15" s="69" t="s">
        <v>90</v>
      </c>
      <c r="E15" s="80">
        <v>3378.6</v>
      </c>
      <c r="F15" s="71">
        <v>45632</v>
      </c>
      <c r="G15" s="71"/>
    </row>
    <row r="16" spans="1:7">
      <c r="A16" s="70" t="s">
        <v>140</v>
      </c>
      <c r="B16" s="79">
        <v>5</v>
      </c>
      <c r="C16" s="69" t="s">
        <v>141</v>
      </c>
      <c r="D16" s="70" t="s">
        <v>90</v>
      </c>
      <c r="E16" s="80">
        <v>9000</v>
      </c>
      <c r="F16" s="71">
        <v>45632</v>
      </c>
      <c r="G16" s="71"/>
    </row>
    <row r="17" spans="1:7">
      <c r="A17" s="69" t="s">
        <v>101</v>
      </c>
      <c r="B17" s="74" t="s">
        <v>154</v>
      </c>
      <c r="C17" s="69" t="s">
        <v>155</v>
      </c>
      <c r="D17" s="70" t="s">
        <v>90</v>
      </c>
      <c r="E17" s="80">
        <v>9598.98</v>
      </c>
      <c r="F17" s="71">
        <v>45632</v>
      </c>
      <c r="G17" s="71"/>
    </row>
    <row r="18" spans="1:7">
      <c r="A18" s="69" t="s">
        <v>146</v>
      </c>
      <c r="B18" s="74">
        <v>9831</v>
      </c>
      <c r="C18" s="69" t="s">
        <v>147</v>
      </c>
      <c r="D18" s="70" t="s">
        <v>92</v>
      </c>
      <c r="E18" s="91">
        <v>8728.0499999999993</v>
      </c>
      <c r="F18" s="71">
        <v>45636</v>
      </c>
      <c r="G18" s="71"/>
    </row>
    <row r="19" spans="1:7">
      <c r="A19" s="69" t="s">
        <v>122</v>
      </c>
      <c r="B19" s="74">
        <v>64207</v>
      </c>
      <c r="C19" s="69" t="s">
        <v>123</v>
      </c>
      <c r="D19" s="70" t="s">
        <v>90</v>
      </c>
      <c r="E19" s="80">
        <v>4265.6099999999997</v>
      </c>
      <c r="F19" s="71">
        <v>45636</v>
      </c>
      <c r="G19" s="71"/>
    </row>
    <row r="20" spans="1:7">
      <c r="A20" s="69" t="s">
        <v>93</v>
      </c>
      <c r="B20" s="74">
        <v>213</v>
      </c>
      <c r="C20" s="69" t="s">
        <v>156</v>
      </c>
      <c r="D20" s="70" t="s">
        <v>92</v>
      </c>
      <c r="E20" s="80">
        <v>180862.14499999999</v>
      </c>
      <c r="F20" s="71">
        <v>45636</v>
      </c>
      <c r="G20" s="71"/>
    </row>
    <row r="21" spans="1:7">
      <c r="A21" s="69" t="s">
        <v>94</v>
      </c>
      <c r="B21" s="74">
        <v>214</v>
      </c>
      <c r="C21" s="69" t="s">
        <v>156</v>
      </c>
      <c r="D21" s="70" t="s">
        <v>92</v>
      </c>
      <c r="E21" s="80">
        <v>133671.91</v>
      </c>
      <c r="F21" s="71">
        <v>45638</v>
      </c>
      <c r="G21" s="71"/>
    </row>
    <row r="22" spans="1:7" ht="16.5">
      <c r="A22" s="97" t="s">
        <v>120</v>
      </c>
      <c r="B22" s="97"/>
      <c r="C22" s="97"/>
      <c r="D22" s="97"/>
      <c r="E22" s="82">
        <f>SUM(E3:E21)</f>
        <v>562758.005</v>
      </c>
      <c r="F22" s="81" t="s">
        <v>121</v>
      </c>
    </row>
    <row r="24" spans="1:7" ht="16.5">
      <c r="A24" s="67" t="s">
        <v>84</v>
      </c>
      <c r="B24" s="67" t="s">
        <v>85</v>
      </c>
      <c r="C24" s="67" t="s">
        <v>86</v>
      </c>
      <c r="D24" s="67" t="s">
        <v>87</v>
      </c>
      <c r="E24" s="68" t="s">
        <v>88</v>
      </c>
      <c r="F24" s="68" t="s">
        <v>89</v>
      </c>
    </row>
    <row r="25" spans="1:7">
      <c r="A25" s="70" t="s">
        <v>150</v>
      </c>
      <c r="B25" s="73">
        <v>7084546555</v>
      </c>
      <c r="C25" s="69" t="s">
        <v>115</v>
      </c>
      <c r="D25" s="70" t="s">
        <v>90</v>
      </c>
      <c r="E25" s="90">
        <v>127.26</v>
      </c>
      <c r="F25" s="71">
        <v>45642</v>
      </c>
    </row>
    <row r="26" spans="1:7">
      <c r="A26" s="69" t="s">
        <v>114</v>
      </c>
      <c r="B26" s="73">
        <v>7049509485</v>
      </c>
      <c r="C26" s="69" t="s">
        <v>115</v>
      </c>
      <c r="D26" s="69" t="s">
        <v>90</v>
      </c>
      <c r="E26" s="80">
        <v>348.4</v>
      </c>
      <c r="F26" s="71">
        <v>45642</v>
      </c>
    </row>
    <row r="27" spans="1:7">
      <c r="A27" s="69" t="s">
        <v>114</v>
      </c>
      <c r="B27" s="73">
        <v>7049509485</v>
      </c>
      <c r="C27" s="69" t="s">
        <v>115</v>
      </c>
      <c r="D27" s="69" t="s">
        <v>90</v>
      </c>
      <c r="E27" s="80">
        <v>304.76</v>
      </c>
      <c r="F27" s="71">
        <v>45649</v>
      </c>
    </row>
    <row r="28" spans="1:7">
      <c r="A28" s="70" t="s">
        <v>151</v>
      </c>
      <c r="B28" s="73">
        <v>7045876181</v>
      </c>
      <c r="C28" s="69" t="s">
        <v>115</v>
      </c>
      <c r="D28" s="70" t="s">
        <v>90</v>
      </c>
      <c r="E28" s="90">
        <v>313.10000000000002</v>
      </c>
      <c r="F28" s="71">
        <v>45638</v>
      </c>
    </row>
    <row r="29" spans="1:7">
      <c r="A29" s="69" t="s">
        <v>151</v>
      </c>
      <c r="B29" s="73">
        <v>7087899203</v>
      </c>
      <c r="C29" s="69" t="s">
        <v>115</v>
      </c>
      <c r="D29" s="69" t="s">
        <v>90</v>
      </c>
      <c r="E29" s="92">
        <v>203.84</v>
      </c>
      <c r="F29" s="71">
        <v>45642</v>
      </c>
    </row>
    <row r="30" spans="1:7">
      <c r="A30" s="69" t="s">
        <v>151</v>
      </c>
      <c r="B30" s="73">
        <v>7087899203</v>
      </c>
      <c r="C30" s="69" t="s">
        <v>115</v>
      </c>
      <c r="D30" s="69" t="s">
        <v>90</v>
      </c>
      <c r="E30" s="92">
        <v>213.69</v>
      </c>
      <c r="F30" s="71">
        <v>45649</v>
      </c>
    </row>
    <row r="31" spans="1:7">
      <c r="A31" s="69" t="s">
        <v>151</v>
      </c>
      <c r="B31" s="73">
        <v>7087899203</v>
      </c>
      <c r="C31" s="69" t="s">
        <v>115</v>
      </c>
      <c r="D31" s="69" t="s">
        <v>90</v>
      </c>
      <c r="E31" s="92">
        <v>340.83</v>
      </c>
      <c r="F31" s="71">
        <v>45649</v>
      </c>
    </row>
    <row r="32" spans="1:7">
      <c r="A32" s="69" t="s">
        <v>116</v>
      </c>
      <c r="B32" s="74">
        <v>3052024</v>
      </c>
      <c r="C32" s="70" t="s">
        <v>117</v>
      </c>
      <c r="D32" s="69" t="s">
        <v>90</v>
      </c>
      <c r="E32" s="80">
        <v>6717.28</v>
      </c>
      <c r="F32" s="71">
        <v>45630</v>
      </c>
    </row>
    <row r="33" spans="1:6">
      <c r="A33" s="69" t="s">
        <v>118</v>
      </c>
      <c r="B33" s="79">
        <v>39109196</v>
      </c>
      <c r="C33" s="70" t="s">
        <v>119</v>
      </c>
      <c r="D33" s="69" t="s">
        <v>90</v>
      </c>
      <c r="E33" s="89">
        <v>2713.58</v>
      </c>
      <c r="F33" s="71">
        <v>45638</v>
      </c>
    </row>
    <row r="34" spans="1:6">
      <c r="A34" s="69" t="s">
        <v>126</v>
      </c>
      <c r="B34" s="79">
        <v>1837</v>
      </c>
      <c r="C34" s="70" t="s">
        <v>129</v>
      </c>
      <c r="D34" s="69" t="s">
        <v>90</v>
      </c>
      <c r="E34" s="80">
        <v>20140</v>
      </c>
      <c r="F34" s="71">
        <v>45632</v>
      </c>
    </row>
    <row r="35" spans="1:6" ht="16.5">
      <c r="A35" s="97" t="s">
        <v>120</v>
      </c>
      <c r="B35" s="97"/>
      <c r="C35" s="97"/>
      <c r="D35" s="97"/>
      <c r="E35" s="82">
        <f>SUM(E25:E34)</f>
        <v>31422.739999999998</v>
      </c>
      <c r="F35" s="81" t="s">
        <v>121</v>
      </c>
    </row>
    <row r="37" spans="1:6">
      <c r="A37" s="95" t="s">
        <v>45</v>
      </c>
      <c r="B37" s="95"/>
      <c r="C37" s="95"/>
      <c r="D37" s="95"/>
      <c r="E37" s="95"/>
      <c r="F37" s="95"/>
    </row>
    <row r="39" spans="1:6">
      <c r="A39" s="95" t="s">
        <v>79</v>
      </c>
      <c r="B39" s="95"/>
      <c r="C39" s="95"/>
      <c r="D39" s="95"/>
      <c r="E39" s="95"/>
      <c r="F39" s="95"/>
    </row>
    <row r="40" spans="1:6">
      <c r="A40" s="98" t="s">
        <v>124</v>
      </c>
      <c r="B40" s="98"/>
      <c r="C40" s="98"/>
      <c r="D40" s="98"/>
      <c r="E40" s="98"/>
      <c r="F40" s="98"/>
    </row>
  </sheetData>
  <mergeCells count="5">
    <mergeCell ref="A22:D22"/>
    <mergeCell ref="A37:F37"/>
    <mergeCell ref="A39:F39"/>
    <mergeCell ref="A40:F40"/>
    <mergeCell ref="A35:D35"/>
  </mergeCells>
  <pageMargins left="0.511811024" right="0.511811024" top="0.78740157499999996" bottom="0.78740157499999996" header="0.31496062000000002" footer="0.31496062000000002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topLeftCell="A10" zoomScaleNormal="100" workbookViewId="0">
      <selection activeCell="A5" sqref="A5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6" t="s">
        <v>41</v>
      </c>
      <c r="B1" s="96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0.36800000000000005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0.02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0.2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5.8000000000000003E-2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0.01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7.8052800000000006E-2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0.7195528000000001</v>
      </c>
    </row>
    <row r="30" spans="1:2">
      <c r="A30" s="35" t="s">
        <v>45</v>
      </c>
    </row>
    <row r="32" spans="1:2">
      <c r="A32" s="84" t="s">
        <v>79</v>
      </c>
    </row>
    <row r="33" spans="1:1">
      <c r="A33" s="84" t="s">
        <v>124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3" zoomScale="130" zoomScaleNormal="130" zoomScalePageLayoutView="150" workbookViewId="0">
      <selection activeCell="C15" sqref="C15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131</v>
      </c>
      <c r="C2" s="10"/>
      <c r="D2" s="5"/>
      <c r="E2" s="7"/>
    </row>
    <row r="3" spans="2:5" ht="18.75">
      <c r="B3" t="s">
        <v>2</v>
      </c>
      <c r="C3" s="83">
        <v>481635.08</v>
      </c>
      <c r="D3" s="6" t="s">
        <v>132</v>
      </c>
      <c r="E3" s="7"/>
    </row>
    <row r="4" spans="2:5" ht="18.75">
      <c r="B4" t="s">
        <v>44</v>
      </c>
      <c r="C4" s="1">
        <f>C3*71.96%</f>
        <v>346584.60356799996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828219.68356799998</v>
      </c>
      <c r="E6" s="7"/>
    </row>
    <row r="7" spans="2:5">
      <c r="B7" s="2"/>
      <c r="C7" s="3"/>
    </row>
    <row r="8" spans="2:5" s="4" customFormat="1" ht="18.75">
      <c r="B8" s="9" t="s">
        <v>131</v>
      </c>
      <c r="C8" s="10"/>
      <c r="D8" s="5"/>
      <c r="E8" s="7"/>
    </row>
    <row r="9" spans="2:5">
      <c r="B9" t="s">
        <v>63</v>
      </c>
      <c r="C9" s="36" t="e">
        <f>SUM(C10:C10)</f>
        <v>#REF!</v>
      </c>
    </row>
    <row r="10" spans="2:5" outlineLevel="1">
      <c r="B10" s="77" t="s">
        <v>96</v>
      </c>
      <c r="C10" s="78" t="e">
        <f>'Serv prestados '!#REF!</f>
        <v>#REF!</v>
      </c>
    </row>
    <row r="11" spans="2:5">
      <c r="B11" t="s">
        <v>51</v>
      </c>
      <c r="C11" s="36" t="e">
        <f>SUM(C12:C12)</f>
        <v>#REF!</v>
      </c>
      <c r="D11" s="43"/>
    </row>
    <row r="12" spans="2:5" outlineLevel="1">
      <c r="B12" s="77" t="s">
        <v>97</v>
      </c>
      <c r="C12" s="78" t="e">
        <f>'Serv prestados '!#REF!+'Serv prestados '!#REF!+'Serv prestados '!#REF!+'Serv prestados '!#REF!</f>
        <v>#REF!</v>
      </c>
      <c r="D12" s="43"/>
    </row>
    <row r="13" spans="2:5">
      <c r="B13" t="s">
        <v>11</v>
      </c>
      <c r="C13" s="36" t="e">
        <f>C14</f>
        <v>#REF!</v>
      </c>
    </row>
    <row r="14" spans="2:5" outlineLevel="1">
      <c r="B14" s="77" t="s">
        <v>98</v>
      </c>
      <c r="C14" s="78" t="e">
        <f>'Serv prestados '!#REF!</f>
        <v>#REF!</v>
      </c>
    </row>
    <row r="15" spans="2:5">
      <c r="B15" t="s">
        <v>13</v>
      </c>
      <c r="C15" s="36" t="e">
        <f>SUM(C16)</f>
        <v>#REF!</v>
      </c>
    </row>
    <row r="16" spans="2:5" outlineLevel="1">
      <c r="B16" s="77" t="s">
        <v>99</v>
      </c>
      <c r="C16" s="78" t="e">
        <f>'Serv prestados '!#REF!</f>
        <v>#REF!</v>
      </c>
    </row>
    <row r="17" spans="2:7">
      <c r="B17" s="44" t="s">
        <v>102</v>
      </c>
      <c r="C17" s="76" t="e">
        <f>'Serv prestados '!#REF!</f>
        <v>#REF!</v>
      </c>
      <c r="E17" s="36"/>
    </row>
    <row r="18" spans="2:7" outlineLevel="1">
      <c r="B18" s="77" t="s">
        <v>100</v>
      </c>
      <c r="C18" s="78" t="e">
        <f>C17</f>
        <v>#REF!</v>
      </c>
      <c r="E18" s="36"/>
    </row>
    <row r="19" spans="2:7">
      <c r="B19" s="2" t="s">
        <v>3</v>
      </c>
      <c r="C19" s="3" t="e">
        <f>C9+C11+C13+C15+C17</f>
        <v>#REF!</v>
      </c>
    </row>
    <row r="20" spans="2:7">
      <c r="B20" s="2" t="s">
        <v>43</v>
      </c>
      <c r="C20" s="1" t="e">
        <f>C6+C19</f>
        <v>#REF!</v>
      </c>
    </row>
    <row r="21" spans="2:7" ht="18.75">
      <c r="B21" s="88" t="s">
        <v>130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5">
        <v>9215643</v>
      </c>
      <c r="D22" s="60">
        <f>C22/($C$22+$C$23+$C$26+$C$24+$C$25+$C$27+$C$28)</f>
        <v>0.18837364190087569</v>
      </c>
      <c r="E22" s="66" t="e">
        <f>(C6+C19)*D22</f>
        <v>#REF!</v>
      </c>
      <c r="G22" s="87" t="e">
        <f>E22-'Rateio_RH - 2024 1'!E22</f>
        <v>#REF!</v>
      </c>
    </row>
    <row r="23" spans="2:7">
      <c r="B23" s="59" t="s">
        <v>65</v>
      </c>
      <c r="C23" s="85">
        <v>1879376</v>
      </c>
      <c r="D23" s="60">
        <f t="shared" ref="D23:D28" si="0">C23/($C$22+$C$23+$C$26+$C$24+$C$25+$C$27+$C$28)</f>
        <v>3.8415648438323853E-2</v>
      </c>
      <c r="E23" s="66" t="e">
        <f>(C6+C19)*D23</f>
        <v>#REF!</v>
      </c>
      <c r="G23" s="87" t="e">
        <f>E23-'Rateio_RH - 2024 1'!E23</f>
        <v>#REF!</v>
      </c>
    </row>
    <row r="24" spans="2:7">
      <c r="B24" s="62" t="s">
        <v>72</v>
      </c>
      <c r="C24" s="86">
        <v>10120512</v>
      </c>
      <c r="D24" s="60">
        <f t="shared" si="0"/>
        <v>0.20686974347221515</v>
      </c>
      <c r="E24" s="61" t="e">
        <f>(C6+C19)*D24</f>
        <v>#REF!</v>
      </c>
      <c r="G24" s="87" t="e">
        <f>E24-'Rateio_RH - 2024 1'!E24</f>
        <v>#REF!</v>
      </c>
    </row>
    <row r="25" spans="2:7">
      <c r="B25" s="62" t="s">
        <v>77</v>
      </c>
      <c r="C25" s="86">
        <v>1499472</v>
      </c>
      <c r="D25" s="60">
        <f t="shared" si="0"/>
        <v>3.0650167499803309E-2</v>
      </c>
      <c r="E25" s="61" t="e">
        <f>(C6+C19)*D25</f>
        <v>#REF!</v>
      </c>
      <c r="G25" s="87" t="e">
        <f>E25-'Rateio_RH - 2024 1'!E25</f>
        <v>#REF!</v>
      </c>
    </row>
    <row r="26" spans="2:7">
      <c r="B26" s="51" t="s">
        <v>71</v>
      </c>
      <c r="C26" s="86">
        <v>10187410</v>
      </c>
      <c r="D26" s="60">
        <f t="shared" si="0"/>
        <v>0.20823718141397188</v>
      </c>
      <c r="E26" s="61" t="e">
        <f>(C6+C19)*D26</f>
        <v>#REF!</v>
      </c>
      <c r="G26" s="87" t="e">
        <f>E26-'Rateio_RH - 2024 1'!E26</f>
        <v>#REF!</v>
      </c>
    </row>
    <row r="27" spans="2:7">
      <c r="B27" s="62" t="s">
        <v>82</v>
      </c>
      <c r="C27" s="86">
        <v>14600648</v>
      </c>
      <c r="D27" s="60">
        <f t="shared" si="0"/>
        <v>0.29844659107050231</v>
      </c>
      <c r="E27" s="61" t="e">
        <f>(C6+C19)*D27</f>
        <v>#REF!</v>
      </c>
      <c r="G27" s="87" t="e">
        <f>E27-'Rateio_RH - 2024 1'!E27</f>
        <v>#REF!</v>
      </c>
    </row>
    <row r="28" spans="2:7">
      <c r="B28" s="62" t="s">
        <v>83</v>
      </c>
      <c r="C28" s="86">
        <v>1419086</v>
      </c>
      <c r="D28" s="60">
        <f t="shared" si="0"/>
        <v>2.9007026204307836E-2</v>
      </c>
      <c r="E28" s="61" t="e">
        <f>(C6+C19)*D28</f>
        <v>#REF!</v>
      </c>
      <c r="G28" s="87" t="e">
        <f>E28-'Rateio_RH - 2024 1'!E28</f>
        <v>#REF!</v>
      </c>
    </row>
    <row r="29" spans="2:7">
      <c r="B29" s="96" t="s">
        <v>45</v>
      </c>
      <c r="C29" s="96"/>
      <c r="D29" s="96"/>
      <c r="E29" s="96"/>
      <c r="G29" s="56"/>
    </row>
    <row r="30" spans="2:7">
      <c r="B30" s="95"/>
      <c r="C30" s="95"/>
      <c r="D30" s="95"/>
      <c r="E30" s="95"/>
    </row>
    <row r="31" spans="2:7">
      <c r="B31" s="95" t="s">
        <v>79</v>
      </c>
      <c r="C31" s="95"/>
      <c r="D31" s="95"/>
      <c r="E31" s="95"/>
    </row>
    <row r="32" spans="2:7">
      <c r="B32" s="95" t="s">
        <v>124</v>
      </c>
      <c r="C32" s="95"/>
      <c r="D32" s="95"/>
      <c r="E32" s="95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6" t="s">
        <v>45</v>
      </c>
      <c r="C27" s="96"/>
      <c r="D27" s="96"/>
      <c r="E27" s="96"/>
      <c r="G27" s="56"/>
    </row>
    <row r="28" spans="2:7">
      <c r="B28" s="95"/>
      <c r="C28" s="95"/>
      <c r="D28" s="95"/>
      <c r="E28" s="95"/>
    </row>
    <row r="29" spans="2:7">
      <c r="B29" s="95" t="s">
        <v>67</v>
      </c>
      <c r="C29" s="95"/>
      <c r="D29" s="95"/>
      <c r="E29" s="95"/>
    </row>
    <row r="30" spans="2:7">
      <c r="B30" s="95" t="s">
        <v>66</v>
      </c>
      <c r="C30" s="95"/>
      <c r="D30" s="95"/>
      <c r="E30" s="95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Rateio_RH</vt:lpstr>
      <vt:lpstr>Rateio_RH - 2018</vt:lpstr>
      <vt:lpstr>Rateio_RH - 2020 sem</vt:lpstr>
      <vt:lpstr>Rateio_RH - 2024 1</vt:lpstr>
      <vt:lpstr>Serv prestados </vt:lpstr>
      <vt:lpstr>Estrutura</vt:lpstr>
      <vt:lpstr>Rateio_RH - 2024</vt:lpstr>
      <vt:lpstr>Rateio_RH RPA</vt:lpstr>
      <vt:lpstr>Plan1</vt:lpstr>
      <vt:lpstr>Rateio_RH (2)</vt:lpstr>
      <vt:lpstr>'Rateio_RH - 2024'!Area_de_impressao</vt:lpstr>
      <vt:lpstr>'Rateio_RH - 2024 1'!Area_de_impressao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Carlos Souza</cp:lastModifiedBy>
  <cp:lastPrinted>2025-01-02T21:05:16Z</cp:lastPrinted>
  <dcterms:created xsi:type="dcterms:W3CDTF">2013-11-27T14:40:30Z</dcterms:created>
  <dcterms:modified xsi:type="dcterms:W3CDTF">2025-01-02T21:21:20Z</dcterms:modified>
</cp:coreProperties>
</file>