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3166448C-A87C-4A70-80D8-12763A79A183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8" l="1"/>
  <c r="C14" i="8"/>
  <c r="C12" i="8"/>
  <c r="E32" i="9"/>
  <c r="C4" i="8" l="1"/>
  <c r="E18" i="9" l="1"/>
  <c r="C6" i="8" l="1"/>
  <c r="C10" i="8" l="1"/>
  <c r="C9" i="8" s="1"/>
  <c r="B4" i="2" l="1"/>
  <c r="C11" i="8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6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<sst xmlns="http://schemas.openxmlformats.org/spreadsheetml/2006/main" count="350" uniqueCount="148">
  <si>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</si>
  <si>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</si>
  <si>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</si>
  <si>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</si>
  <si>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</si>
  <si>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</si>
  <si>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</si>
  <si>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</si>
  <si>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</si>
  <si>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</si>
  <si>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</si>
  <si>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</si>
  <si>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</si>
  <si>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</si>
  <si>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</si>
  <si>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</si>
  <si>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</si>
  <si>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</si>
  <si>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</si>
  <si>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</si>
  <si>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</si>
  <si>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</si>
  <si>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</si>
  <si>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</si>
  <si>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</si>
  <si>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</si>
  <si>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</si>
  <si>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</si>
  <si>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</si>
  <si>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</si>
  <si>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</si>
  <si>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</si>
  <si>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</si>
  <si>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</si>
  <si>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</si>
  <si>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</si>
  <si>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</si>
  <si>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</si>
  <si>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</si>
  <si>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</si>
  <si>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</si>
  <si>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</si>
  <si>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</si>
  <si>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</si>
  <si>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</si>
  <si>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</si>
  <si>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</si>
  <si>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</si>
  <si>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</si>
  <si>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</si>
  <si>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</si>
  <si>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</si>
  <si>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</si>
  <si>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</si>
  <si>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</si>
  <si>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</si>
  <si>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</si>
  <si>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</si>
  <si>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</si>
  <si>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</si>
  <si>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</si>
  <si>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</si>
  <si>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</si>
  <si>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</si>
  <si>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</si>
  <si>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</si>
  <si>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</si>
  <si>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</si>
  <si>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</si>
  <si>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</si>
  <si>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</si>
  <si>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</si>
  <si>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</si>
  <si>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</si>
  <si>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</si>
  <si>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</si>
  <si>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</si>
  <si>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</si>
  <si>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</si>
  <si>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</si>
  <si>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</si>
  <si>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</si>
  <si>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</si>
  <si>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</si>
  <si>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</si>
  <si>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</si>
  <si>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</si>
  <si>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</si>
  <si>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</si>
  <si>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</si>
  <si>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</si>
  <si>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</si>
  <si>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</si>
  <si>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</si>
  <si>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</si>
  <si>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</si>
  <si>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</si>
  <si>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</si>
  <si>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</si>
  <si>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</si>
  <si>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</si>
  <si>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</si>
  <si>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</si>
  <si>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</si>
  <si>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</si>
  <si>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</si>
  <si>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</si>
  <si>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</si>
  <si>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</si>
  <si>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</si>
  <si>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</si>
  <si>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</si>
  <si>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</si>
  <si>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</si>
  <si>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</si>
  <si>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</si>
  <si>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</si>
  <si>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</si>
  <si>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</si>
  <si>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</si>
  <si>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</si>
  <si>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</si>
  <si>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</si>
  <si>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</si>
  <si>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</si>
  <si>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</si>
  <si>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</si>
  <si>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</si>
  <si>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</si>
  <si>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</si>
  <si>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</si>
  <si>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</si>
  <si>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</si>
  <si>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</si>
  <si>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</si>
  <si>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</si>
  <si>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</si>
  <si>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</si>
  <si>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CUSTOS PARA RATEIO CORPORATIVO -MARÇO 2025</t>
  </si>
  <si>
    <t>818</t>
  </si>
  <si>
    <t>075</t>
  </si>
  <si>
    <t>Oficina da Imagem</t>
  </si>
  <si>
    <t xml:space="preserve">Serviços de Assessoria Comunicação </t>
  </si>
  <si>
    <t>79</t>
  </si>
  <si>
    <t>VANESSA OLIVEIRA SENA</t>
  </si>
  <si>
    <t xml:space="preserve">Elaboração de Material Tecnico </t>
  </si>
  <si>
    <t>8-12.</t>
  </si>
  <si>
    <t>Sotware oracle  - 4466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</si>
</sst>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4" t="s">
        <v>45</v>
      </c>
      <c r="C26" s="94"/>
      <c r="D26" s="94"/>
      <c r="E26" s="94"/>
      <c r="G26" s="56"/>
    </row>
    <row r="27" spans="2:7">
      <c r="B27" s="93"/>
      <c r="C27" s="93"/>
      <c r="D27" s="93"/>
      <c r="E27" s="93"/>
    </row>
    <row r="28" spans="2:7">
      <c r="B28" s="93" t="s">
        <v>67</v>
      </c>
      <c r="C28" s="93"/>
      <c r="D28" s="93"/>
      <c r="E28" s="93"/>
    </row>
    <row r="29" spans="2:7">
      <c r="B29" s="93" t="s">
        <v>66</v>
      </c>
      <c r="C29" s="93"/>
      <c r="D29" s="93"/>
      <c r="E29" s="93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3" t="s">
        <v>45</v>
      </c>
      <c r="C24" s="93"/>
      <c r="D24" s="93"/>
      <c r="E24" s="93"/>
    </row>
    <row r="25" spans="2:5">
      <c r="B25" s="93"/>
      <c r="C25" s="93"/>
      <c r="D25" s="93"/>
      <c r="E25" s="93"/>
    </row>
    <row r="26" spans="2:5">
      <c r="B26" s="93" t="s">
        <v>46</v>
      </c>
      <c r="C26" s="93"/>
      <c r="D26" s="93"/>
      <c r="E26" s="93"/>
    </row>
    <row r="27" spans="2:5">
      <c r="B27" s="93" t="s">
        <v>47</v>
      </c>
      <c r="C27" s="93"/>
      <c r="D27" s="93"/>
      <c r="E27" s="93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4" t="s">
        <v>45</v>
      </c>
      <c r="C27" s="94"/>
      <c r="D27" s="94"/>
      <c r="E27" s="94"/>
      <c r="G27" s="56"/>
    </row>
    <row r="28" spans="2:7">
      <c r="B28" s="93"/>
      <c r="C28" s="93"/>
      <c r="D28" s="93"/>
      <c r="E28" s="93"/>
    </row>
    <row r="29" spans="2:7">
      <c r="B29" s="93" t="s">
        <v>74</v>
      </c>
      <c r="C29" s="93"/>
      <c r="D29" s="93"/>
      <c r="E29" s="93"/>
    </row>
    <row r="30" spans="2:7">
      <c r="B30" s="93" t="s">
        <v>66</v>
      </c>
      <c r="C30" s="93"/>
      <c r="D30" s="93"/>
      <c r="E30" s="93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80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topLeftCell="B1" zoomScale="130" zoomScaleNormal="130" zoomScalePageLayoutView="150" workbookViewId="0">
      <selection activeCell="D7" sqref="D7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138</v>
      </c>
      <c r="C2" s="10"/>
      <c r="D2" s="5"/>
      <c r="E2" s="7"/>
    </row>
    <row r="3" spans="2:5" ht="18.75">
      <c r="B3" t="s">
        <v>2</v>
      </c>
      <c r="C3" s="82">
        <v>731799.44</v>
      </c>
      <c r="E3" s="7"/>
    </row>
    <row r="4" spans="2:5" ht="18.75">
      <c r="B4" t="s">
        <v>137</v>
      </c>
      <c r="C4" s="1">
        <f>C3*37.05%</f>
        <v>271131.69251999998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1002931.13252</v>
      </c>
      <c r="E6" s="7"/>
    </row>
    <row r="7" spans="2:5">
      <c r="B7" s="2"/>
      <c r="C7" s="3"/>
    </row>
    <row r="8" spans="2:5" s="4" customFormat="1" ht="18.75">
      <c r="B8" s="9" t="s">
        <v>138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93</v>
      </c>
      <c r="C10" s="77">
        <f>'Serv prestados '!E21</f>
        <v>6717.28</v>
      </c>
    </row>
    <row r="11" spans="2:5">
      <c r="B11" t="s">
        <v>51</v>
      </c>
      <c r="C11" s="36">
        <f>SUM(C12:C12)</f>
        <v>2604.62</v>
      </c>
      <c r="D11" s="43"/>
    </row>
    <row r="12" spans="2:5" outlineLevel="1">
      <c r="B12" s="76" t="s">
        <v>94</v>
      </c>
      <c r="C12" s="77">
        <f>'Serv prestados '!E24+'Serv prestados '!E25+'Serv prestados '!E26+'Serv prestados '!E27+'Serv prestados '!E28+'Serv prestados '!E29+'Serv prestados '!E30+'Serv prestados '!E31</f>
        <v>2604.62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95</v>
      </c>
      <c r="C14" s="77">
        <f>'Serv prestados '!E23</f>
        <v>20140</v>
      </c>
    </row>
    <row r="15" spans="2:5">
      <c r="B15" t="s">
        <v>13</v>
      </c>
      <c r="C15" s="36">
        <f>SUM(C16)</f>
        <v>2610.9299999999998</v>
      </c>
    </row>
    <row r="16" spans="2:5" outlineLevel="1">
      <c r="B16" s="76" t="s">
        <v>96</v>
      </c>
      <c r="C16" s="77">
        <f>'Serv prestados '!E22</f>
        <v>2610.9299999999998</v>
      </c>
    </row>
    <row r="17" spans="2:7">
      <c r="B17" s="44" t="s">
        <v>99</v>
      </c>
      <c r="C17" s="75">
        <f>'Serv prestados '!E18</f>
        <v>238263.94</v>
      </c>
      <c r="E17" s="36"/>
    </row>
    <row r="18" spans="2:7" outlineLevel="1">
      <c r="B18" s="76" t="s">
        <v>97</v>
      </c>
      <c r="C18" s="77">
        <f>C17</f>
        <v>238263.94</v>
      </c>
      <c r="E18" s="36"/>
    </row>
    <row r="19" spans="2:7">
      <c r="B19" s="2" t="s">
        <v>3</v>
      </c>
      <c r="C19" s="3">
        <f>C9+C11+C13+C15+C17</f>
        <v>270336.77</v>
      </c>
    </row>
    <row r="20" spans="2:7">
      <c r="B20" s="2" t="s">
        <v>43</v>
      </c>
      <c r="C20" s="1">
        <f>C6+C19</f>
        <v>1273267.90252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510</v>
      </c>
      <c r="D22" s="60">
        <f>C22/($C$22+$C$23+$C$26+$C$24+$C$25+$C$27+$C$28)</f>
        <v>0.16073116924046643</v>
      </c>
      <c r="E22" s="66">
        <f>(C6+C19)*D22</f>
        <v>204653.83872839584</v>
      </c>
    </row>
    <row r="23" spans="2:7">
      <c r="B23" s="59" t="s">
        <v>65</v>
      </c>
      <c r="C23" s="42">
        <v>119</v>
      </c>
      <c r="D23" s="60">
        <f t="shared" ref="D23:D28" si="0">C23/($C$22+$C$23+$C$26+$C$24+$C$25+$C$27+$C$28)</f>
        <v>3.7503939489442167E-2</v>
      </c>
      <c r="E23" s="66">
        <f>(C6+C19)*D23</f>
        <v>47752.562369959029</v>
      </c>
    </row>
    <row r="24" spans="2:7">
      <c r="B24" s="62" t="s">
        <v>72</v>
      </c>
      <c r="C24" s="55">
        <v>695</v>
      </c>
      <c r="D24" s="60">
        <f t="shared" si="0"/>
        <v>0.2190356129845572</v>
      </c>
      <c r="E24" s="61">
        <f>(C6+C19)*D24</f>
        <v>278891.01552202966</v>
      </c>
    </row>
    <row r="25" spans="2:7">
      <c r="B25" s="62" t="s">
        <v>77</v>
      </c>
      <c r="C25" s="55">
        <v>134</v>
      </c>
      <c r="D25" s="60">
        <f t="shared" si="0"/>
        <v>4.2231326820044122E-2</v>
      </c>
      <c r="E25" s="61">
        <f>(C6+C19)*D25</f>
        <v>53771.7929207942</v>
      </c>
    </row>
    <row r="26" spans="2:7">
      <c r="B26" s="51" t="s">
        <v>71</v>
      </c>
      <c r="C26" s="55">
        <v>699</v>
      </c>
      <c r="D26" s="60">
        <f t="shared" si="0"/>
        <v>0.22029624960605104</v>
      </c>
      <c r="E26" s="61">
        <f>(C6+C19)*D26</f>
        <v>280496.14366891899</v>
      </c>
    </row>
    <row r="27" spans="2:7">
      <c r="B27" s="62" t="s">
        <v>82</v>
      </c>
      <c r="C27" s="55">
        <v>893</v>
      </c>
      <c r="D27" s="60">
        <f t="shared" si="0"/>
        <v>0.28143712574850299</v>
      </c>
      <c r="E27" s="61">
        <f>(C6+C19)*D27</f>
        <v>358344.85879305389</v>
      </c>
    </row>
    <row r="28" spans="2:7">
      <c r="B28" s="62" t="s">
        <v>83</v>
      </c>
      <c r="C28" s="55">
        <v>123</v>
      </c>
      <c r="D28" s="60">
        <f t="shared" si="0"/>
        <v>3.8764576110936019E-2</v>
      </c>
      <c r="E28" s="61">
        <f>(C6+C19)*D28</f>
        <v>49357.690516848401</v>
      </c>
      <c r="G28" s="2"/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117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7"/>
  <sheetViews>
    <sheetView workbookViewId="0">
      <selection activeCell="E16" sqref="E16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70" t="s">
        <v>118</v>
      </c>
      <c r="B3" s="72" t="s">
        <v>139</v>
      </c>
      <c r="C3" s="70" t="s">
        <v>100</v>
      </c>
      <c r="D3" s="70" t="s">
        <v>90</v>
      </c>
      <c r="E3" s="79">
        <v>26500</v>
      </c>
      <c r="F3" s="71">
        <v>45721</v>
      </c>
      <c r="G3" s="71"/>
    </row>
    <row r="4" spans="1:7">
      <c r="A4" s="69" t="s">
        <v>91</v>
      </c>
      <c r="B4" s="73">
        <v>149</v>
      </c>
      <c r="C4" s="70" t="s">
        <v>92</v>
      </c>
      <c r="D4" s="70" t="s">
        <v>90</v>
      </c>
      <c r="E4" s="79">
        <v>15104.5</v>
      </c>
      <c r="F4" s="71">
        <v>45721</v>
      </c>
      <c r="G4" s="71"/>
    </row>
    <row r="5" spans="1:7">
      <c r="A5" s="69" t="s">
        <v>104</v>
      </c>
      <c r="B5" s="78">
        <v>549</v>
      </c>
      <c r="C5" s="70" t="s">
        <v>105</v>
      </c>
      <c r="D5" s="69" t="s">
        <v>106</v>
      </c>
      <c r="E5" s="79">
        <v>36395.03</v>
      </c>
      <c r="F5" s="71">
        <v>45721</v>
      </c>
      <c r="G5" s="71"/>
    </row>
    <row r="6" spans="1:7">
      <c r="A6" s="69" t="s">
        <v>120</v>
      </c>
      <c r="B6" s="72" t="s">
        <v>140</v>
      </c>
      <c r="C6" s="70" t="s">
        <v>121</v>
      </c>
      <c r="D6" s="69" t="s">
        <v>90</v>
      </c>
      <c r="E6" s="79">
        <v>23462.5</v>
      </c>
      <c r="F6" s="71">
        <v>45721</v>
      </c>
      <c r="G6" s="71"/>
    </row>
    <row r="7" spans="1:7">
      <c r="A7" s="69" t="s">
        <v>128</v>
      </c>
      <c r="B7" s="74">
        <v>58</v>
      </c>
      <c r="C7" s="70" t="s">
        <v>129</v>
      </c>
      <c r="D7" s="70" t="s">
        <v>90</v>
      </c>
      <c r="E7" s="79">
        <v>30000</v>
      </c>
      <c r="F7" s="71">
        <v>45721</v>
      </c>
      <c r="G7" s="71"/>
    </row>
    <row r="8" spans="1:7">
      <c r="A8" s="69" t="s">
        <v>141</v>
      </c>
      <c r="B8" s="92">
        <v>202503</v>
      </c>
      <c r="C8" s="70" t="s">
        <v>142</v>
      </c>
      <c r="D8" s="69" t="s">
        <v>90</v>
      </c>
      <c r="E8" s="79">
        <v>11000</v>
      </c>
      <c r="F8" s="71">
        <v>45721</v>
      </c>
      <c r="G8" s="71"/>
    </row>
    <row r="9" spans="1:7">
      <c r="A9" s="70" t="s">
        <v>101</v>
      </c>
      <c r="B9" s="72" t="s">
        <v>143</v>
      </c>
      <c r="C9" s="70" t="s">
        <v>102</v>
      </c>
      <c r="D9" s="70" t="s">
        <v>90</v>
      </c>
      <c r="E9" s="79">
        <v>22459.08</v>
      </c>
      <c r="F9" s="71">
        <v>45721</v>
      </c>
      <c r="G9" s="71"/>
    </row>
    <row r="10" spans="1:7">
      <c r="A10" s="70" t="s">
        <v>144</v>
      </c>
      <c r="B10" s="78">
        <v>9</v>
      </c>
      <c r="C10" s="69" t="s">
        <v>145</v>
      </c>
      <c r="D10" s="70" t="s">
        <v>90</v>
      </c>
      <c r="E10" s="79">
        <v>9000</v>
      </c>
      <c r="F10" s="71">
        <v>45721</v>
      </c>
      <c r="G10" s="71"/>
    </row>
    <row r="11" spans="1:7">
      <c r="A11" s="69" t="s">
        <v>126</v>
      </c>
      <c r="B11" s="74">
        <v>55</v>
      </c>
      <c r="C11" s="70" t="s">
        <v>127</v>
      </c>
      <c r="D11" s="70" t="s">
        <v>90</v>
      </c>
      <c r="E11" s="79">
        <v>17500</v>
      </c>
      <c r="F11" s="71">
        <v>45721</v>
      </c>
      <c r="G11" s="71"/>
    </row>
    <row r="12" spans="1:7">
      <c r="A12" s="69" t="s">
        <v>135</v>
      </c>
      <c r="B12" s="73">
        <v>26</v>
      </c>
      <c r="C12" s="70" t="s">
        <v>136</v>
      </c>
      <c r="D12" s="69" t="s">
        <v>90</v>
      </c>
      <c r="E12" s="79">
        <v>8000</v>
      </c>
      <c r="F12" s="71">
        <v>45721</v>
      </c>
      <c r="G12" s="71"/>
    </row>
    <row r="13" spans="1:7">
      <c r="A13" s="89" t="s">
        <v>131</v>
      </c>
      <c r="B13" s="74">
        <v>833</v>
      </c>
      <c r="C13" s="89" t="s">
        <v>132</v>
      </c>
      <c r="D13" s="69" t="s">
        <v>106</v>
      </c>
      <c r="E13" s="79">
        <v>2504.64</v>
      </c>
      <c r="F13" s="71">
        <v>45722</v>
      </c>
      <c r="G13" s="71"/>
    </row>
    <row r="14" spans="1:7">
      <c r="A14" s="70" t="s">
        <v>133</v>
      </c>
      <c r="B14" s="90">
        <v>21610</v>
      </c>
      <c r="C14" s="69" t="s">
        <v>134</v>
      </c>
      <c r="D14" s="69" t="s">
        <v>90</v>
      </c>
      <c r="E14" s="79">
        <v>3378.6</v>
      </c>
      <c r="F14" s="71">
        <v>45722</v>
      </c>
      <c r="G14" s="71"/>
    </row>
    <row r="15" spans="1:7">
      <c r="A15" s="69" t="s">
        <v>115</v>
      </c>
      <c r="B15" s="74">
        <v>67173</v>
      </c>
      <c r="C15" s="69" t="s">
        <v>116</v>
      </c>
      <c r="D15" s="70" t="s">
        <v>90</v>
      </c>
      <c r="E15" s="79">
        <v>4265.6099999999997</v>
      </c>
      <c r="F15" s="71">
        <v>45722</v>
      </c>
      <c r="G15" s="71"/>
    </row>
    <row r="16" spans="1:7">
      <c r="A16" s="69" t="s">
        <v>103</v>
      </c>
      <c r="B16" s="73">
        <v>8873</v>
      </c>
      <c r="C16" s="69" t="s">
        <v>130</v>
      </c>
      <c r="D16" s="69" t="s">
        <v>90</v>
      </c>
      <c r="E16" s="79">
        <v>19095</v>
      </c>
      <c r="F16" s="71">
        <v>45723</v>
      </c>
      <c r="G16" s="71"/>
    </row>
    <row r="17" spans="1:7">
      <c r="A17" s="69" t="s">
        <v>98</v>
      </c>
      <c r="B17" s="74" t="s">
        <v>146</v>
      </c>
      <c r="C17" s="69" t="s">
        <v>147</v>
      </c>
      <c r="D17" s="69" t="s">
        <v>90</v>
      </c>
      <c r="E17" s="79">
        <v>9598.98</v>
      </c>
      <c r="F17" s="71">
        <v>45726</v>
      </c>
      <c r="G17" s="71"/>
    </row>
    <row r="18" spans="1:7" ht="16.5">
      <c r="A18" s="95" t="s">
        <v>113</v>
      </c>
      <c r="B18" s="95"/>
      <c r="C18" s="95"/>
      <c r="D18" s="95"/>
      <c r="E18" s="81">
        <f>SUM(E3:E17)</f>
        <v>238263.94</v>
      </c>
      <c r="F18" s="80" t="s">
        <v>114</v>
      </c>
    </row>
    <row r="20" spans="1:7" ht="16.5">
      <c r="A20" s="67" t="s">
        <v>84</v>
      </c>
      <c r="B20" s="67" t="s">
        <v>85</v>
      </c>
      <c r="C20" s="67" t="s">
        <v>86</v>
      </c>
      <c r="D20" s="67" t="s">
        <v>87</v>
      </c>
      <c r="E20" s="68" t="s">
        <v>88</v>
      </c>
      <c r="F20" s="68" t="s">
        <v>89</v>
      </c>
    </row>
    <row r="21" spans="1:7">
      <c r="A21" s="69" t="s">
        <v>109</v>
      </c>
      <c r="B21" s="74">
        <v>3052024</v>
      </c>
      <c r="C21" s="70" t="s">
        <v>110</v>
      </c>
      <c r="D21" s="69" t="s">
        <v>90</v>
      </c>
      <c r="E21" s="79">
        <v>6717.28</v>
      </c>
      <c r="F21" s="71">
        <v>45721</v>
      </c>
      <c r="G21" s="71"/>
    </row>
    <row r="22" spans="1:7">
      <c r="A22" s="69" t="s">
        <v>111</v>
      </c>
      <c r="B22" s="78">
        <v>39109196</v>
      </c>
      <c r="C22" s="70" t="s">
        <v>112</v>
      </c>
      <c r="D22" s="69" t="s">
        <v>90</v>
      </c>
      <c r="E22" s="88">
        <v>2610.9299999999998</v>
      </c>
      <c r="F22" s="71">
        <v>45723</v>
      </c>
      <c r="G22" s="71"/>
    </row>
    <row r="23" spans="1:7">
      <c r="A23" s="69" t="s">
        <v>119</v>
      </c>
      <c r="B23" s="78">
        <v>2037</v>
      </c>
      <c r="C23" s="70" t="s">
        <v>122</v>
      </c>
      <c r="D23" s="69" t="s">
        <v>90</v>
      </c>
      <c r="E23" s="79">
        <v>20140</v>
      </c>
      <c r="F23" s="71">
        <v>45723</v>
      </c>
      <c r="G23" s="71"/>
    </row>
    <row r="24" spans="1:7">
      <c r="A24" s="69" t="s">
        <v>107</v>
      </c>
      <c r="B24" s="73">
        <v>7084546555</v>
      </c>
      <c r="C24" s="69" t="s">
        <v>108</v>
      </c>
      <c r="D24" s="69" t="s">
        <v>90</v>
      </c>
      <c r="E24" s="79">
        <v>103.53</v>
      </c>
      <c r="F24" s="71">
        <v>45728</v>
      </c>
      <c r="G24" s="71"/>
    </row>
    <row r="25" spans="1:7">
      <c r="A25" s="69" t="s">
        <v>107</v>
      </c>
      <c r="B25" s="73">
        <v>7087899203</v>
      </c>
      <c r="C25" s="69" t="s">
        <v>108</v>
      </c>
      <c r="D25" s="69" t="s">
        <v>90</v>
      </c>
      <c r="E25" s="79">
        <v>218.94</v>
      </c>
      <c r="F25" s="71">
        <v>45728</v>
      </c>
      <c r="G25" s="71"/>
    </row>
    <row r="26" spans="1:7">
      <c r="A26" s="69" t="s">
        <v>107</v>
      </c>
      <c r="B26" s="73">
        <v>7049469491</v>
      </c>
      <c r="C26" s="69" t="s">
        <v>108</v>
      </c>
      <c r="D26" s="69" t="s">
        <v>90</v>
      </c>
      <c r="E26" s="79">
        <v>318.39</v>
      </c>
      <c r="F26" s="71">
        <v>45735</v>
      </c>
      <c r="G26" s="71"/>
    </row>
    <row r="27" spans="1:7">
      <c r="A27" s="69" t="s">
        <v>107</v>
      </c>
      <c r="B27" s="73">
        <v>7049469491</v>
      </c>
      <c r="C27" s="69" t="s">
        <v>108</v>
      </c>
      <c r="D27" s="69" t="s">
        <v>90</v>
      </c>
      <c r="E27" s="79">
        <v>518.33000000000004</v>
      </c>
      <c r="F27" s="71">
        <v>45735</v>
      </c>
      <c r="G27" s="71"/>
    </row>
    <row r="28" spans="1:7">
      <c r="A28" s="69" t="s">
        <v>107</v>
      </c>
      <c r="B28" s="73">
        <v>7049509485</v>
      </c>
      <c r="C28" s="69" t="s">
        <v>108</v>
      </c>
      <c r="D28" s="69" t="s">
        <v>90</v>
      </c>
      <c r="E28" s="79">
        <v>233.98</v>
      </c>
      <c r="F28" s="71">
        <v>45735</v>
      </c>
      <c r="G28" s="71"/>
    </row>
    <row r="29" spans="1:7">
      <c r="A29" s="69" t="s">
        <v>107</v>
      </c>
      <c r="B29" s="73">
        <v>7049509485</v>
      </c>
      <c r="C29" s="69" t="s">
        <v>108</v>
      </c>
      <c r="D29" s="69" t="s">
        <v>90</v>
      </c>
      <c r="E29" s="79">
        <v>345.48</v>
      </c>
      <c r="F29" s="71">
        <v>45735</v>
      </c>
      <c r="G29" s="71"/>
    </row>
    <row r="30" spans="1:7">
      <c r="A30" s="69" t="s">
        <v>107</v>
      </c>
      <c r="B30" s="73">
        <v>7049469491</v>
      </c>
      <c r="C30" s="69" t="s">
        <v>108</v>
      </c>
      <c r="D30" s="69" t="s">
        <v>90</v>
      </c>
      <c r="E30" s="91">
        <v>472.27</v>
      </c>
      <c r="F30" s="71">
        <v>45735</v>
      </c>
      <c r="G30" s="71"/>
    </row>
    <row r="31" spans="1:7">
      <c r="A31" s="69" t="s">
        <v>107</v>
      </c>
      <c r="B31" s="73">
        <v>7049509485</v>
      </c>
      <c r="C31" s="69" t="s">
        <v>108</v>
      </c>
      <c r="D31" s="69" t="s">
        <v>90</v>
      </c>
      <c r="E31" s="91">
        <v>393.7</v>
      </c>
      <c r="F31" s="71">
        <v>45735</v>
      </c>
      <c r="G31" s="71"/>
    </row>
    <row r="32" spans="1:7" ht="16.5">
      <c r="A32" s="95" t="s">
        <v>113</v>
      </c>
      <c r="B32" s="95"/>
      <c r="C32" s="95"/>
      <c r="D32" s="95"/>
      <c r="E32" s="81">
        <f>SUM(E21:E31)</f>
        <v>32072.829999999998</v>
      </c>
      <c r="F32" s="80" t="s">
        <v>114</v>
      </c>
    </row>
    <row r="34" spans="1:6">
      <c r="A34" s="93" t="s">
        <v>45</v>
      </c>
      <c r="B34" s="93"/>
      <c r="C34" s="93"/>
      <c r="D34" s="93"/>
      <c r="E34" s="93"/>
      <c r="F34" s="93"/>
    </row>
    <row r="36" spans="1:6">
      <c r="A36" s="93" t="s">
        <v>79</v>
      </c>
      <c r="B36" s="93"/>
      <c r="C36" s="93"/>
      <c r="D36" s="93"/>
      <c r="E36" s="93"/>
      <c r="F36" s="93"/>
    </row>
    <row r="37" spans="1:6">
      <c r="A37" s="96" t="s">
        <v>117</v>
      </c>
      <c r="B37" s="96"/>
      <c r="C37" s="96"/>
      <c r="D37" s="96"/>
      <c r="E37" s="96"/>
      <c r="F37" s="96"/>
    </row>
  </sheetData>
  <mergeCells count="5">
    <mergeCell ref="A18:D18"/>
    <mergeCell ref="A34:F34"/>
    <mergeCell ref="A36:F36"/>
    <mergeCell ref="A37:F37"/>
    <mergeCell ref="A32:D32"/>
  </mergeCells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8" sqref="B8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4" t="s">
        <v>41</v>
      </c>
      <c r="B1" s="94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124</v>
      </c>
      <c r="C2" s="10"/>
      <c r="D2" s="5"/>
      <c r="E2" s="7"/>
    </row>
    <row r="3" spans="2:5" ht="18.75">
      <c r="B3" t="s">
        <v>2</v>
      </c>
      <c r="C3" s="82">
        <v>481635.08</v>
      </c>
      <c r="D3" s="6" t="s">
        <v>125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124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6" t="s">
        <v>93</v>
      </c>
      <c r="C10" s="77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6" t="s">
        <v>94</v>
      </c>
      <c r="C12" s="77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6" t="s">
        <v>95</v>
      </c>
      <c r="C14" s="77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6" t="s">
        <v>96</v>
      </c>
      <c r="C16" s="77" t="e">
        <f>'Serv prestados '!#REF!</f>
        <v>#REF!</v>
      </c>
    </row>
    <row r="17" spans="2:7">
      <c r="B17" s="44" t="s">
        <v>99</v>
      </c>
      <c r="C17" s="75" t="e">
        <f>'Serv prestados '!#REF!</f>
        <v>#REF!</v>
      </c>
      <c r="E17" s="36"/>
    </row>
    <row r="18" spans="2:7" outlineLevel="1">
      <c r="B18" s="76" t="s">
        <v>97</v>
      </c>
      <c r="C18" s="77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7" t="s">
        <v>123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6" t="e">
        <f>E22-'Rateio_RH - 2024 1'!E22</f>
        <v>#REF!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6" t="e">
        <f>E23-'Rateio_RH - 2024 1'!E23</f>
        <v>#REF!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 t="e">
        <f>(C6+C19)*D24</f>
        <v>#REF!</v>
      </c>
      <c r="G24" s="86" t="e">
        <f>E24-'Rateio_RH - 2024 1'!E24</f>
        <v>#REF!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 t="e">
        <f>(C6+C19)*D25</f>
        <v>#REF!</v>
      </c>
      <c r="G25" s="86" t="e">
        <f>E25-'Rateio_RH - 2024 1'!E25</f>
        <v>#REF!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 t="e">
        <f>(C6+C19)*D26</f>
        <v>#REF!</v>
      </c>
      <c r="G26" s="86" t="e">
        <f>E26-'Rateio_RH - 2024 1'!E26</f>
        <v>#REF!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 t="e">
        <f>(C6+C19)*D27</f>
        <v>#REF!</v>
      </c>
      <c r="G27" s="86" t="e">
        <f>E27-'Rateio_RH - 2024 1'!E27</f>
        <v>#REF!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 t="e">
        <f>(C6+C19)*D28</f>
        <v>#REF!</v>
      </c>
      <c r="G28" s="86" t="e">
        <f>E28-'Rateio_RH - 2024 1'!E28</f>
        <v>#REF!</v>
      </c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117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4" t="s">
        <v>45</v>
      </c>
      <c r="C27" s="94"/>
      <c r="D27" s="94"/>
      <c r="E27" s="94"/>
      <c r="G27" s="56"/>
    </row>
    <row r="28" spans="2:7">
      <c r="B28" s="93"/>
      <c r="C28" s="93"/>
      <c r="D28" s="93"/>
      <c r="E28" s="93"/>
    </row>
    <row r="29" spans="2:7">
      <c r="B29" s="93" t="s">
        <v>67</v>
      </c>
      <c r="C29" s="93"/>
      <c r="D29" s="93"/>
      <c r="E29" s="93"/>
    </row>
    <row r="30" spans="2:7">
      <c r="B30" s="93" t="s">
        <v>66</v>
      </c>
      <c r="C30" s="93"/>
      <c r="D30" s="93"/>
      <c r="E30" s="93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2025-04-03T19:51:47Z</cp:lastPrinted>
  <dcterms:created xsi:type="dcterms:W3CDTF">2013-11-27T14:40:30Z</dcterms:created>
  <dcterms:modified xsi:type="dcterms:W3CDTF">2025-04-03T19:51:57Z</dcterms:modified>
</cp:coreProperties>
</file>